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771" firstSheet="10" activeTab="14"/>
  </bookViews>
  <sheets>
    <sheet name="ΠΡΟΤΟΤΥΠΟ" sheetId="1" r:id="rId1"/>
    <sheet name="ΙΑΝΟΥΑΡΙΟΣ 08" sheetId="2" r:id="rId2"/>
    <sheet name="ΦΕΒΡΟΥΑΡΙΟΣ 08" sheetId="3" r:id="rId3"/>
    <sheet name="ΜΑΡΤΙΟΣ 08" sheetId="4" r:id="rId4"/>
    <sheet name="ΑΠΡΙΛΙΟΣ 08" sheetId="5" r:id="rId5"/>
    <sheet name="ΜΑΙΟΣ 08" sheetId="6" r:id="rId6"/>
    <sheet name="ΙΟΥΝΙΟΣ 08" sheetId="7" r:id="rId7"/>
    <sheet name="ΙΟΥΛΙΟΣ 08" sheetId="8" r:id="rId8"/>
    <sheet name="ΑΥΓΟΥΣΤΟΣ 08" sheetId="9" r:id="rId9"/>
    <sheet name="ΣΕΠΤΕΜΒΡΙΟΣ 08" sheetId="10" r:id="rId10"/>
    <sheet name="ΟΚΤΩΒΡΙΟΣ 08" sheetId="11" r:id="rId11"/>
    <sheet name="ΝΟΕΜΒΡΙΟΣ 08" sheetId="12" r:id="rId12"/>
    <sheet name="ΔΕΚΕΜΒΡΙΟΣ 08" sheetId="13" r:id="rId13"/>
    <sheet name="ΣΥΝΟΛΑ ΕΤΟΥΣ" sheetId="14" r:id="rId14"/>
    <sheet name="ETHSIA" sheetId="15" r:id="rId15"/>
    <sheet name="ΕΣΩΤΕΡΙΚΕΣ ΜΕΤΑΚΙΝΗΣΕΙΣ" sheetId="16" r:id="rId16"/>
    <sheet name="ΣΥΝΟΛΑ 05" sheetId="17" r:id="rId17"/>
  </sheets>
  <definedNames>
    <definedName name="_xlnm.Print_Area" localSheetId="14">'ETHSIA'!$A$1:$AA$46</definedName>
    <definedName name="_xlnm.Print_Area" localSheetId="4">'ΑΠΡΙΛΙΟΣ 08'!$A$1:$J$43</definedName>
    <definedName name="_xlnm.Print_Area" localSheetId="8">'ΑΥΓΟΥΣΤΟΣ 08'!$A$1:$J$43</definedName>
    <definedName name="_xlnm.Print_Area" localSheetId="12">'ΔΕΚΕΜΒΡΙΟΣ 08'!$A$1:$J$43</definedName>
    <definedName name="_xlnm.Print_Area" localSheetId="1">'ΙΑΝΟΥΑΡΙΟΣ 08'!$A$1:$J$43</definedName>
    <definedName name="_xlnm.Print_Area" localSheetId="7">'ΙΟΥΛΙΟΣ 08'!$A$1:$J$40</definedName>
    <definedName name="_xlnm.Print_Area" localSheetId="6">'ΙΟΥΝΙΟΣ 08'!$A$1:$J$43</definedName>
    <definedName name="_xlnm.Print_Area" localSheetId="5">'ΜΑΙΟΣ 08'!$A$1:$J$43</definedName>
    <definedName name="_xlnm.Print_Area" localSheetId="3">'ΜΑΡΤΙΟΣ 08'!$A$1:$J$43</definedName>
    <definedName name="_xlnm.Print_Area" localSheetId="11">'ΝΟΕΜΒΡΙΟΣ 08'!$A$1:$J$43</definedName>
    <definedName name="_xlnm.Print_Area" localSheetId="10">'ΟΚΤΩΒΡΙΟΣ 08'!$A$1:$J$43</definedName>
    <definedName name="_xlnm.Print_Area" localSheetId="0">'ΠΡΟΤΟΤΥΠΟ'!$A$1:$J$43</definedName>
    <definedName name="_xlnm.Print_Area" localSheetId="9">'ΣΕΠΤΕΜΒΡΙΟΣ 08'!$A$1:$J$43</definedName>
    <definedName name="_xlnm.Print_Area" localSheetId="16">'ΣΥΝΟΛΑ 05'!$A$1:$J$43</definedName>
    <definedName name="_xlnm.Print_Area" localSheetId="13">'ΣΥΝΟΛΑ ΕΤΟΥΣ'!$A$1:$J$43</definedName>
    <definedName name="_xlnm.Print_Area" localSheetId="2">'ΦΕΒΡΟΥΑΡΙΟΣ 08'!$A$1:$J$43</definedName>
  </definedNames>
  <calcPr fullCalcOnLoad="1"/>
</workbook>
</file>

<file path=xl/sharedStrings.xml><?xml version="1.0" encoding="utf-8"?>
<sst xmlns="http://schemas.openxmlformats.org/spreadsheetml/2006/main" count="726" uniqueCount="192">
  <si>
    <t>ΓΕΝΙΚΟ ΝΟΣΟΚΟΜΕΙΟ ΚΟΡΙΝΘΟΥ</t>
  </si>
  <si>
    <t>Δ/ΝΣΗ: Δ/ΣΗΣ</t>
  </si>
  <si>
    <t>Τμ. Γρ. Κιν. Ασθενών</t>
  </si>
  <si>
    <t>IV ΠΙΝΑΚΑΣ</t>
  </si>
  <si>
    <t>Α/Α</t>
  </si>
  <si>
    <t>ΚΛΙΝΙΚΕΣ</t>
  </si>
  <si>
    <t>Νοσηλ/νοι από τον προηγ.μήνα</t>
  </si>
  <si>
    <t>Εισήλθαν</t>
  </si>
  <si>
    <t>Εξήλθαν</t>
  </si>
  <si>
    <t>Απεβίωσαν</t>
  </si>
  <si>
    <t>Παρέμειναν για τον άλλο μήνα</t>
  </si>
  <si>
    <t>Σύνολο Ημερών Νοσηλείας</t>
  </si>
  <si>
    <t>Διακομιδές</t>
  </si>
  <si>
    <t>Ποσοστ. Κάλυψη %</t>
  </si>
  <si>
    <t>Υπεύθυνος:  Π.Βασιλείου</t>
  </si>
  <si>
    <t>ΚΙΝΗΣΗ ΑΣΘΕΝΩΝ</t>
  </si>
  <si>
    <t>ΣΥΝΟΛΟ</t>
  </si>
  <si>
    <t>ΠΑΘΟΛΟΓΙΚΗ</t>
  </si>
  <si>
    <t>ΧΕΙΡΟΥΡΓΙΚΗ</t>
  </si>
  <si>
    <t>ΠΑΙΔΙΑΤΡΙΚΗ</t>
  </si>
  <si>
    <t>ΟΦΘΑΛΜΟΛΟΓΙΚΗ</t>
  </si>
  <si>
    <t>ΩΡΛ</t>
  </si>
  <si>
    <t>ΚΑΡΔΙΟΛΟΓΙΚΗ</t>
  </si>
  <si>
    <t>ΟΥΡΟΛΟΓΙΚΗ</t>
  </si>
  <si>
    <t>ΓΥΝ/ΚΗ-Μ/ΚΗ</t>
  </si>
  <si>
    <t>ΟΡΘΟΠΕΔΙΚΗ</t>
  </si>
  <si>
    <t>Μ.Ε.Θ.</t>
  </si>
  <si>
    <t>Θ.Β.Ν.</t>
  </si>
  <si>
    <t>Μ.Μ.Α.</t>
  </si>
  <si>
    <t>Μ.Τ.Ν.</t>
  </si>
  <si>
    <t>ΕΚΑΒ:</t>
  </si>
  <si>
    <t>ΚΟΡΙΝΘΟΣ            /      /2003</t>
  </si>
  <si>
    <t>ΑΡΜΟΔΙΑ</t>
  </si>
  <si>
    <t>Ο ΠΡ/ΝΟΣ ΤΜ. ΚΙΝ.ΑΣΘΕΝΩΝ</t>
  </si>
  <si>
    <t>Π.ΒΑΣΙΛΕΙΟΥ</t>
  </si>
  <si>
    <t>Αρμόδια: Μαρινάκου Μαρίνα</t>
  </si>
  <si>
    <t>ΜΑΡΙΝΑΚΟΥ ΜΑΡΙΝΑ</t>
  </si>
  <si>
    <t>Κρεβάτια</t>
  </si>
  <si>
    <r>
      <t xml:space="preserve">Κίνησης Κλινικών Γενικού Νοσοκομείου Κορίνθου μηνός                         </t>
    </r>
    <r>
      <rPr>
        <b/>
        <sz val="10"/>
        <rFont val="Arial Greek"/>
        <family val="2"/>
      </rPr>
      <t>2003</t>
    </r>
  </si>
  <si>
    <t>μερες μήνα</t>
  </si>
  <si>
    <t>μέρες μήνα</t>
  </si>
  <si>
    <t>μερες μηνα</t>
  </si>
  <si>
    <t>ΤΟΜΕΑΣ</t>
  </si>
  <si>
    <t xml:space="preserve">ΝΟΣΗΛΕΥΤΙΚΟ ΤΜΗΜΑ   </t>
  </si>
  <si>
    <t>ΚΡΕΒΑΤΙΑ</t>
  </si>
  <si>
    <t>ΕΙΣΗΛΘΑΝ</t>
  </si>
  <si>
    <t>ΕΞΗΛΘΑΝ</t>
  </si>
  <si>
    <t>ΠΑΡΕΜΕΙΝΑΝ</t>
  </si>
  <si>
    <t>ΗΜΕΡΕΣ ΝΟΣΗΛΕΙΑΣ</t>
  </si>
  <si>
    <t>ΘΑΝΑΤΟΙ</t>
  </si>
  <si>
    <t>ΔΙΑΚΟΜΙΔΕΣ</t>
  </si>
  <si>
    <t xml:space="preserve">      ΧΕΙΡΟΥΡΓΙΚΕΣ  ΕΠΕΜΒΑΣΕΙΣ                                                     </t>
  </si>
  <si>
    <t>ΟΡΓ.</t>
  </si>
  <si>
    <t>ΕΓΚΑΤ</t>
  </si>
  <si>
    <t>1+2</t>
  </si>
  <si>
    <t>Φ.ΤΟΚΕΤΟΙ</t>
  </si>
  <si>
    <t>ΠΑΘΟΛΟΓΙΚΟΣ</t>
  </si>
  <si>
    <t>ΚΑΡΔΙΟΛΟΓΙΚΟ</t>
  </si>
  <si>
    <t>Μ.ΤΕΧ.ΝΕΦΡΟΥ</t>
  </si>
  <si>
    <t>ΧΕΙΡΟΥΡΓΙΚΟΣ</t>
  </si>
  <si>
    <t>ΧΕΙΡΟΥΡΓΙΚΟ</t>
  </si>
  <si>
    <t>ΟΡΘΟΠΕΔΙΚΟ</t>
  </si>
  <si>
    <t>ΟΥΡΟΛΟΓΙΚΟ</t>
  </si>
  <si>
    <t>ΟΦΘΑΛΜ/ΚΟ</t>
  </si>
  <si>
    <t>Ω.Ρ.Λ</t>
  </si>
  <si>
    <t>ΜΕΘ</t>
  </si>
  <si>
    <t>Θ.ΒΡΑΧ.  ΝΟΣ.</t>
  </si>
  <si>
    <t>ΕΞΕΤΑΣΕΙΣ    ΑΣΘΕΝΩΝ</t>
  </si>
  <si>
    <t>ΕΞΕΤΑΣΘΕΝΤΕΣ ΣΤΑ  ΕΚΤ/ΤΑ ΕΞΩΤΕΡ. ΙΑΤΡΕΙΑ</t>
  </si>
  <si>
    <t xml:space="preserve">            ΑΥΤΟΤΕΛΗ              ΙΑΤΡΕΙΑ</t>
  </si>
  <si>
    <t xml:space="preserve">    Ε  Σ  Ω  Τ  Ε  Ρ  Ι  Κ  Ο  Ι </t>
  </si>
  <si>
    <t xml:space="preserve">Ε  Ξ  Ω  Τ  Ε  Ρ  Ι  Κ  Ο  Ι </t>
  </si>
  <si>
    <t>ΤΕΠ</t>
  </si>
  <si>
    <t>ΕΞΕΤΑΣΘΕΝΤΕΣ</t>
  </si>
  <si>
    <t>TAKTIKA</t>
  </si>
  <si>
    <t>ΕΡΓΑΣΤΗΡΙΑΚΟΣ</t>
  </si>
  <si>
    <t>ΜΙΚΡΟΒΙΟΛΟΓΙΚΟ</t>
  </si>
  <si>
    <t>ΑΙΜΑΤΟΛΟΓΙΚΟ</t>
  </si>
  <si>
    <t xml:space="preserve">Ν  Ε  Υ  Ρ  Ο  Λ  Ο Γ Ι Κ Ο </t>
  </si>
  <si>
    <t>ΑΚΤΙΝΟΛΟΓΙΚΟ</t>
  </si>
  <si>
    <t>ΧΕΙΡΟΥΡΓΙΚΟΣ ΤΟΜΕΑΣ</t>
  </si>
  <si>
    <t>Δ Ι Α Β Η Τ  Ο Λ Ο Γ Ι Κ Ο</t>
  </si>
  <si>
    <t>ΠΑΘ/ΑΝΑΤΟΜΙΚΟ</t>
  </si>
  <si>
    <t>Α Γ Γ Ε Ι Ο Λ Ο Γ Ι Κ Ο</t>
  </si>
  <si>
    <t>ΑΙΜΟΔΟΣΙΑ</t>
  </si>
  <si>
    <t>ΠΑΘΟΛΟΓΙΚΟΣ ΤΟΜΕΑΣ</t>
  </si>
  <si>
    <t>ΚΥΤΤΑΡΟΛΟΓΙΚΟ</t>
  </si>
  <si>
    <t>ΣΥΝΟΛΟ ΘΑΝΑΤΩΝ ΣΤΟ ΤΕΠ</t>
  </si>
  <si>
    <t>ΣΥΝΟΛΟ ΕΚΤΑΚΤΩΝ ΔΙΑΚΟΜΙΔΩΝ</t>
  </si>
  <si>
    <t>ΔΙΑΚΟΜΙΔΕΣ ΑΠΟ  ΕΚΑΒ</t>
  </si>
  <si>
    <t>ΕΞΕΤΑΣΘΕΝΤΕΣ ΣΤΑ ΤΑΚΤ.ΕΞΩΤ. ΙΑΤΡΕΙΑ</t>
  </si>
  <si>
    <t>Π Α Χ Υ Σ Α Ρ Κ Ι Α Σ</t>
  </si>
  <si>
    <t>E N Δ Ο Κ Ρ Ι Ν Ο Λ Ο Γ Ι Κ Ο</t>
  </si>
  <si>
    <t>Ψ Υ Χ Ι Α Τ Ρ Ι Κ Ο</t>
  </si>
  <si>
    <t>Ν Ε Φ Ρ Ο Λ Ο Γ Ι Κ Ο</t>
  </si>
  <si>
    <t>ΑΠΟ ΠΡΟΗΓ   ΕΤΟΣ</t>
  </si>
  <si>
    <t>ΑΝΟΣΟΛΟΓΙΚΕΣ</t>
  </si>
  <si>
    <t>ΟΡΜΟΝΙΚΕΣ</t>
  </si>
  <si>
    <t>ΑΞΟΝΙΚΕΣ ΤΟΜ.</t>
  </si>
  <si>
    <t>ΥΠΕΡΗΧΟΙ</t>
  </si>
  <si>
    <t>ΕΝΔΟΣΚΟΠΗΣΕΙΣ  συμπερ στις χειρ.επεμ. 3ή4</t>
  </si>
  <si>
    <t>Η ΠΡ/ΝΗ ΤΜ. ΚΙΝ.ΑΣΘΕΝΩΝ</t>
  </si>
  <si>
    <t xml:space="preserve">Αρμόδια: </t>
  </si>
  <si>
    <t>ΑΡΜΟΔΙΑ ΥΠΑΛΛΗΛΟΣ</t>
  </si>
  <si>
    <t xml:space="preserve">Υπεύθυνος: </t>
  </si>
  <si>
    <t>Αρμόδια:</t>
  </si>
  <si>
    <t>Υπεύθυνη:  Γ.Μαλατέστα</t>
  </si>
  <si>
    <t>H ΠΡ/ΝH ΤΜ. ΚΙΝ.ΑΣΘΕΝΩΝ</t>
  </si>
  <si>
    <t xml:space="preserve">Υπεύθυνος:  </t>
  </si>
  <si>
    <t>ΑΡΜΟΔΙΟΙ ΥΠΑΛΛΗΛΟΙ</t>
  </si>
  <si>
    <t>Π/Θ</t>
  </si>
  <si>
    <t>Χ/Κ</t>
  </si>
  <si>
    <t>Π/Δ</t>
  </si>
  <si>
    <t>ΟΦΘ/ΚΟ</t>
  </si>
  <si>
    <t>Κ/Δ</t>
  </si>
  <si>
    <t>ΟΥΡ/ΚΟ</t>
  </si>
  <si>
    <t>Γ/Μ</t>
  </si>
  <si>
    <t>ΟΡΘ/ΚΟ</t>
  </si>
  <si>
    <t>ΣΥΝΟΛΑ</t>
  </si>
  <si>
    <t>ΕΙΣ</t>
  </si>
  <si>
    <t>ΕΞΑΓ</t>
  </si>
  <si>
    <t>ΕΙΣΟΔΟΣ</t>
  </si>
  <si>
    <t>ΕΞΟΔΟΣ</t>
  </si>
  <si>
    <t>ΓΛΑΥΚΩΜΑΤΟΣ</t>
  </si>
  <si>
    <t>ΚΟΛΠΟΣΚΟΠΗΣΕΩΣ</t>
  </si>
  <si>
    <t>ΑΝΤΙ-ΥΠΕΡΤΑΣΙΚΟ</t>
  </si>
  <si>
    <t>ΥΠΕΡΛΙΠΙΔΑΙΜΙΑΣ</t>
  </si>
  <si>
    <t>ΑΜΦΙΒΛΗΣΤΡΟΕΙΔΟΥΣ</t>
  </si>
  <si>
    <t>(Π Ν Ε Υ Μ Ο Ν Ο ΛΟΓΙΚ Ο   συμπεριλαμβάνετε στον παθολογικό τομέα )</t>
  </si>
  <si>
    <t>ΟΦΘΑΛΜΟΛΟΓΙΚΟ</t>
  </si>
  <si>
    <t>ΟΔΟΝΤΙΑΤΡΙΚΟ                                ΜΑΖΙ ΜΕ ΤΑ ΤΑΚΤΙΚΑ</t>
  </si>
  <si>
    <r>
      <t>ΠΑΙΔΙΑΤΡΙΚΟ</t>
    </r>
    <r>
      <rPr>
        <vertAlign val="superscript"/>
        <sz val="8"/>
        <rFont val="Arial"/>
        <family val="2"/>
      </rPr>
      <t>5</t>
    </r>
  </si>
  <si>
    <r>
      <t>5</t>
    </r>
    <r>
      <rPr>
        <sz val="8"/>
        <rFont val="Arial"/>
        <family val="2"/>
      </rPr>
      <t>. ΣΥΝΟΛΙΚΑ ΜΕ ΤΑ Τα.Ε.Π.</t>
    </r>
  </si>
  <si>
    <r>
      <t>2</t>
    </r>
    <r>
      <rPr>
        <sz val="8"/>
        <rFont val="Arial"/>
        <family val="2"/>
      </rPr>
      <t>.Στις χειρουργικές επεμβάσεις Νο 3 συμπεριλαμβάνονται και () καισαρικές τομές</t>
    </r>
  </si>
  <si>
    <r>
      <t>3</t>
    </r>
    <r>
      <rPr>
        <sz val="8"/>
        <rFont val="Arial"/>
        <family val="2"/>
      </rPr>
      <t>.Στο συνολικό ποσοστό κάλυψης&amp;στο μέσο όρο νοσηλείας δεν συμπεριλαμβάνονται οι ΜΜΑ,ΜΤΝ και ο θαλ.βραχ.νοσ.</t>
    </r>
  </si>
  <si>
    <r>
      <t>1.</t>
    </r>
    <r>
      <rPr>
        <sz val="8"/>
        <rFont val="Arial"/>
        <family val="2"/>
      </rPr>
      <t>Κάλυψη για 253 μέρες.</t>
    </r>
  </si>
  <si>
    <t>Αρμόδια: ΚΥΡΙΑΚ/ΛΟΥ-ΠΑΠΑΚΩΝ/ΛΟΥ</t>
  </si>
  <si>
    <t>ΚΟΡΙΝΘΟΣ       06   /  06    / 2006</t>
  </si>
  <si>
    <t>Μ.ΠΑΠΑΚ/ΛΟΥ</t>
  </si>
  <si>
    <r>
      <t xml:space="preserve">Ο   Δ  Ο Ν  Τ /   Κ  Ο </t>
    </r>
    <r>
      <rPr>
        <vertAlign val="superscript"/>
        <sz val="8"/>
        <rFont val="Arial"/>
        <family val="2"/>
      </rPr>
      <t>5</t>
    </r>
  </si>
  <si>
    <t xml:space="preserve">Κίνησης Κλινικών Γενικού Νοσοκομείου Κορίνθου μηνός                        </t>
  </si>
  <si>
    <r>
      <t>Μ.ΜΕΣ. ΑΝΑΙΜ.</t>
    </r>
    <r>
      <rPr>
        <vertAlign val="superscript"/>
        <sz val="8"/>
        <rFont val="Arial"/>
        <family val="2"/>
      </rPr>
      <t>1</t>
    </r>
  </si>
  <si>
    <t xml:space="preserve">Μ.Ο ΗΜΕΡΩΝ ΝΟΣΗΛΕΙΑΣ     </t>
  </si>
  <si>
    <t>ΚΑΙΣΑΡΙΚΕΣ ΤΟΜΕΣ συμπερ στις χειρ.επεμ.    (2)</t>
  </si>
  <si>
    <t xml:space="preserve">ΚΥΣΤΕΟΣΚΟΠΗΣΕΙΣ  συμπερ στις χειρ.επεμ.     </t>
  </si>
  <si>
    <r>
      <t xml:space="preserve">ΜΑΙΕΥΤ./ΓΥΝ/Κ. </t>
    </r>
    <r>
      <rPr>
        <vertAlign val="superscript"/>
        <sz val="8"/>
        <rFont val="Arial"/>
        <family val="2"/>
      </rPr>
      <t>2</t>
    </r>
  </si>
  <si>
    <r>
      <t>ΚΑΛΥΨΗ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   %                   </t>
    </r>
  </si>
  <si>
    <t>ΕΞΕΤΑΣΘ.ΣΤΑ ΤΑΚΤΙΚΑ</t>
  </si>
  <si>
    <t xml:space="preserve">ΠΑΙΔΙΑΤΡΙΚΟ                                 </t>
  </si>
  <si>
    <r>
      <t>ΠΑΘΟΛΟΓΙΚΟ</t>
    </r>
    <r>
      <rPr>
        <vertAlign val="superscript"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(ΠΝΕΥΜΟΝΟΛΟΓΙΚΟ Νοσηλευθέντες= 1300          )</t>
    </r>
  </si>
  <si>
    <t>Π Ν Ε Υ Μ Ο Ν Ο ΛΟΓΙΚ Ο (ΠΡΟΕΓΧ.ΕΛΕΧΓΟΣ 800 )</t>
  </si>
  <si>
    <t>-</t>
  </si>
  <si>
    <r>
      <t xml:space="preserve">Κίνησης Κλινικών Γενικού Νοσοκομείου Κορίνθου μηνός    </t>
    </r>
    <r>
      <rPr>
        <b/>
        <sz val="10"/>
        <rFont val="Arial Greek"/>
        <family val="2"/>
      </rPr>
      <t>ΙΑΝΟΥΑΡΙΟΥ     2008</t>
    </r>
  </si>
  <si>
    <t>ΜΑΡΙΑ ΚΥΡΙΑΚΟΠΟΥΛΟΥ</t>
  </si>
  <si>
    <r>
      <t xml:space="preserve">Κίνησης Κλινικών Γενικού Νοσοκομείου Κορίνθου μηνός   ΜΑΡΤΙΟΥ </t>
    </r>
    <r>
      <rPr>
        <b/>
        <sz val="10"/>
        <rFont val="Arial Greek"/>
        <family val="2"/>
      </rPr>
      <t>2008</t>
    </r>
  </si>
  <si>
    <r>
      <t xml:space="preserve">Κίνησης Κλινικών Γενικού Νοσοκομείου Κορίνθου μηνός   </t>
    </r>
    <r>
      <rPr>
        <b/>
        <sz val="10"/>
        <rFont val="Arial Greek"/>
        <family val="2"/>
      </rPr>
      <t>Φεβρουαρίου</t>
    </r>
    <r>
      <rPr>
        <sz val="10"/>
        <rFont val="Arial Greek"/>
        <family val="0"/>
      </rPr>
      <t xml:space="preserve">   </t>
    </r>
    <r>
      <rPr>
        <b/>
        <sz val="10"/>
        <rFont val="Arial Greek"/>
        <family val="2"/>
      </rPr>
      <t>2008</t>
    </r>
  </si>
  <si>
    <t>Κίνησης Κλινικών Γενικού Νοσοκομείου Κορίνθου μηνός   ΑΠΡΙΛΙΟΥ 2008</t>
  </si>
  <si>
    <r>
      <t xml:space="preserve">Κίνησης Κλινικών Γενικού Νοσοκομείου Κορίνθου μηνός   </t>
    </r>
    <r>
      <rPr>
        <b/>
        <sz val="10"/>
        <rFont val="Arial Greek"/>
        <family val="2"/>
      </rPr>
      <t>Μαίου  2008</t>
    </r>
  </si>
  <si>
    <r>
      <t>Κίνησης Κλινικών Γενικού Νοσοκομείου Κορίνθου μηνός   Ιουνίου</t>
    </r>
    <r>
      <rPr>
        <b/>
        <sz val="10"/>
        <rFont val="Arial Greek"/>
        <family val="2"/>
      </rPr>
      <t xml:space="preserve">  2008</t>
    </r>
  </si>
  <si>
    <r>
      <t xml:space="preserve">Κίνησης Κλινικών Γενικού Νοσοκομείου Κορίνθου μηνός    ΙΟΥΛΙΟΣ   </t>
    </r>
    <r>
      <rPr>
        <b/>
        <sz val="9"/>
        <rFont val="Arial Greek"/>
        <family val="2"/>
      </rPr>
      <t>2008</t>
    </r>
  </si>
  <si>
    <r>
      <t xml:space="preserve">Κίνησης Κλινικών Γενικού Νοσοκομείου Κορίνθου μηνός  ΑΥΓΟΥΣΤΟΥ    </t>
    </r>
    <r>
      <rPr>
        <b/>
        <sz val="10"/>
        <rFont val="Arial Greek"/>
        <family val="2"/>
      </rPr>
      <t>2008</t>
    </r>
  </si>
  <si>
    <t>ΚΟΡΙΝΘΟΣ       23   /  10   / 2008</t>
  </si>
  <si>
    <r>
      <t xml:space="preserve">Κίνησης Κλινικών Γενικού Νοσοκομείου Κορίνθου μηνός   ΣΕΠΤΕΜΒΡΙΟΥ      </t>
    </r>
    <r>
      <rPr>
        <b/>
        <sz val="10"/>
        <rFont val="Arial Greek"/>
        <family val="2"/>
      </rPr>
      <t>2008</t>
    </r>
  </si>
  <si>
    <r>
      <t xml:space="preserve">Κίνησης Κλινικών Γενικού Νοσοκομείου Κορίνθου μηνός </t>
    </r>
    <r>
      <rPr>
        <b/>
        <sz val="10"/>
        <rFont val="Arial Greek"/>
        <family val="2"/>
      </rPr>
      <t>ΟΚΤΩΒΡΙΟΥ 2008</t>
    </r>
  </si>
  <si>
    <r>
      <t xml:space="preserve">Κίνησης Κλινικών Γενικού Νοσοκομείου Κορίνθου μηνός    </t>
    </r>
    <r>
      <rPr>
        <b/>
        <sz val="10"/>
        <rFont val="Arial Greek"/>
        <family val="2"/>
      </rPr>
      <t>ΝΟΕΜΒΡΙΟΥ</t>
    </r>
    <r>
      <rPr>
        <sz val="10"/>
        <rFont val="Arial Greek"/>
        <family val="0"/>
      </rPr>
      <t xml:space="preserve">    </t>
    </r>
    <r>
      <rPr>
        <b/>
        <sz val="10"/>
        <rFont val="Arial Greek"/>
        <family val="2"/>
      </rPr>
      <t>2008</t>
    </r>
  </si>
  <si>
    <r>
      <t xml:space="preserve">Κίνησης Κλινικών Γενικού Νοσοκομείου Κορίνθου μηνός  ΔΕΚΕΜΒΡΙΟΥ    </t>
    </r>
    <r>
      <rPr>
        <b/>
        <sz val="10"/>
        <rFont val="Arial Greek"/>
        <family val="2"/>
      </rPr>
      <t>2008</t>
    </r>
  </si>
  <si>
    <t>ΚΟΡΙΝΘΟΣ            /      /2008</t>
  </si>
  <si>
    <t xml:space="preserve">ΜΑΡΙΑ ΚΥΡΙΑΚΟΠΟΥΛΟΥ </t>
  </si>
  <si>
    <t>ΨΥΧΙΑΤΡΙΚΟ</t>
  </si>
  <si>
    <t>ΚΟΡΙΝΘΟΣ          4  / 03  / 2008</t>
  </si>
  <si>
    <t>ΚΟΡΙΝΘΟΣ       17  /  03  /2007</t>
  </si>
  <si>
    <t>Μ.ΚΥΡΙΑΚΟΠΟΥΛΟΥ</t>
  </si>
  <si>
    <t>Μ.ΠΑΠΑΚΩΝΣΤΑΝΤΙΝΟΠΟΥΛΟΥ</t>
  </si>
  <si>
    <t>ΚΟΡΙΝΘΟΣ        26    /   05   /2008</t>
  </si>
  <si>
    <t>Αρμόδια: Μ.ΚΥΡΙΑΚΟΠΟΥΛΟΥ-Μ.ΠΑΠΑΚΩΝ/ΛΟΥ</t>
  </si>
  <si>
    <t xml:space="preserve"> </t>
  </si>
  <si>
    <t>ΚΟΡΙΝΘΟΣ       19   /  06  / 2008</t>
  </si>
  <si>
    <t>ΚΟΡΙΝΘΟΣ      16   /  07  / 2008</t>
  </si>
  <si>
    <t>ΚΟΡΙΝΘΟΣ      25/08/2008</t>
  </si>
  <si>
    <t>ΚΟΡΙΝΘΟΣ      12     /  09    /2008</t>
  </si>
  <si>
    <t xml:space="preserve">ΚΟΡΙΝΘΟΣ  27/11/2008     </t>
  </si>
  <si>
    <t>Μ.ΠΑΠΑΚΩΝ/ΛΟΥ</t>
  </si>
  <si>
    <t>ΚΟΡΙΝΘΟΣ         18  /  12  / 2008</t>
  </si>
  <si>
    <t>ΠΑΠΑΚ/ΛΟΥ ΜΑΡΙΑ</t>
  </si>
  <si>
    <t>ΚΟΡΙΝΘΟΣ        23    /01      /2008</t>
  </si>
  <si>
    <t>Αρμόδια: Μ.ΠΑΠΑΚΩΝ/ΛΟΥ</t>
  </si>
  <si>
    <t xml:space="preserve">Υπεύθυνος: Μ.ΚΥΡΙΑΚΟΠΟΥΛΟΥ </t>
  </si>
  <si>
    <t xml:space="preserve">   </t>
  </si>
  <si>
    <t>ΝΟΣΗΛΕΥΤΙΚΗ ΣΤΑΤΙΣΤΙΚΗ ΚΙΝΗΣΗ  ΕΤΟΥΣ  2008</t>
  </si>
  <si>
    <t>ΒΙΟΧΗΜΙΚΕΣ</t>
  </si>
  <si>
    <t>ΣΥΜΒ.ΓΡΑΦ.ΔΙΑΤΡΟΦΗΣ</t>
  </si>
  <si>
    <t>ΔΙΑΚΟΜΙΔΕΣ ΑΠΌ ΟΔΗΓΟΥΣ Γ.Ν.ΚΟΡΙΝΘΟΥ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</si>
</sst>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h:mm:ss\ \π\μ/\μ\μ"/>
    <numFmt numFmtId="173" formatCode="[$-408]dddd\,\ d\ mmmm\ yyyy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20">
    <font>
      <sz val="10"/>
      <name val="Arial Greek"/>
      <family val="0"/>
    </font>
    <font>
      <b/>
      <u val="single"/>
      <sz val="10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sz val="8"/>
      <name val="Arial"/>
      <family val="2"/>
    </font>
    <font>
      <b/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8"/>
      <name val="Arial Greek"/>
      <family val="0"/>
    </font>
    <font>
      <b/>
      <sz val="11"/>
      <name val="Arial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sz val="7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name val="Arial Greek"/>
      <family val="2"/>
    </font>
    <font>
      <b/>
      <sz val="11"/>
      <name val="Arial Greek"/>
      <family val="2"/>
    </font>
    <font>
      <b/>
      <i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0" xfId="0" applyFont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 indent="2"/>
    </xf>
    <xf numFmtId="0" fontId="5" fillId="0" borderId="19" xfId="0" applyFont="1" applyBorder="1" applyAlignment="1">
      <alignment horizontal="right" vertical="center" indent="2"/>
    </xf>
    <xf numFmtId="0" fontId="5" fillId="0" borderId="18" xfId="0" applyFont="1" applyBorder="1" applyAlignment="1">
      <alignment horizontal="right" vertical="center" indent="2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2" fillId="0" borderId="8" xfId="0" applyFont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2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indent="2"/>
    </xf>
    <xf numFmtId="0" fontId="5" fillId="0" borderId="19" xfId="0" applyFont="1" applyBorder="1" applyAlignment="1">
      <alignment horizontal="center" vertical="center" shrinkToFit="1"/>
    </xf>
    <xf numFmtId="0" fontId="0" fillId="0" borderId="16" xfId="0" applyFill="1" applyBorder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49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0" xfId="0" applyFont="1" applyBorder="1" applyAlignment="1">
      <alignment/>
    </xf>
    <xf numFmtId="0" fontId="0" fillId="0" borderId="50" xfId="0" applyBorder="1" applyAlignment="1">
      <alignment/>
    </xf>
    <xf numFmtId="0" fontId="6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5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4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40" xfId="0" applyFont="1" applyBorder="1" applyAlignment="1">
      <alignment shrinkToFit="1"/>
    </xf>
    <xf numFmtId="0" fontId="8" fillId="0" borderId="41" xfId="0" applyFont="1" applyBorder="1" applyAlignment="1">
      <alignment shrinkToFit="1"/>
    </xf>
    <xf numFmtId="0" fontId="8" fillId="0" borderId="42" xfId="0" applyFont="1" applyBorder="1" applyAlignment="1">
      <alignment shrinkToFit="1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0" borderId="5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8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39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8" fillId="0" borderId="5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5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textRotation="255"/>
    </xf>
    <xf numFmtId="0" fontId="0" fillId="0" borderId="47" xfId="0" applyBorder="1" applyAlignment="1">
      <alignment/>
    </xf>
    <xf numFmtId="0" fontId="5" fillId="0" borderId="60" xfId="0" applyFont="1" applyBorder="1" applyAlignment="1">
      <alignment horizontal="center" textRotation="255" shrinkToFit="1"/>
    </xf>
    <xf numFmtId="0" fontId="0" fillId="0" borderId="47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8" fillId="0" borderId="61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B1">
      <selection activeCell="M26" sqref="M26:M27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35</v>
      </c>
    </row>
    <row r="5" ht="12.75">
      <c r="A5" t="s">
        <v>14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38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1" ht="15" customHeight="1">
      <c r="A16" s="10">
        <v>1</v>
      </c>
      <c r="B16" s="14" t="s">
        <v>17</v>
      </c>
      <c r="C16" s="3"/>
      <c r="D16" s="3"/>
      <c r="E16" s="3"/>
      <c r="F16" s="3"/>
      <c r="G16" s="15">
        <f>IF((D16+C16-E16)&gt;0,D16+C16-E16,"")</f>
      </c>
      <c r="H16" s="3"/>
      <c r="I16" s="3"/>
      <c r="J16" s="20" t="e">
        <f>($H16*100)/($K16*$L$16)</f>
        <v>#DIV/0!</v>
      </c>
      <c r="K16" s="4">
        <v>43</v>
      </c>
    </row>
    <row r="17" spans="1:11" ht="15" customHeight="1">
      <c r="A17" s="10">
        <v>2</v>
      </c>
      <c r="B17" s="14" t="s">
        <v>18</v>
      </c>
      <c r="C17" s="3"/>
      <c r="D17" s="3"/>
      <c r="E17" s="3"/>
      <c r="F17" s="3"/>
      <c r="G17" s="15">
        <f aca="true" t="shared" si="0" ref="G17:G28">IF((D17+C17-E17)&gt;0,D17+C17-E17,"")</f>
      </c>
      <c r="H17" s="3"/>
      <c r="I17" s="3"/>
      <c r="J17" s="20" t="e">
        <f aca="true" t="shared" si="1" ref="J17:J28">($H17*100)/($K17*$L$16)</f>
        <v>#DIV/0!</v>
      </c>
      <c r="K17" s="4">
        <v>30</v>
      </c>
    </row>
    <row r="18" spans="1:11" ht="15" customHeight="1">
      <c r="A18" s="10">
        <v>3</v>
      </c>
      <c r="B18" s="14" t="s">
        <v>19</v>
      </c>
      <c r="C18" s="3"/>
      <c r="D18" s="3"/>
      <c r="E18" s="3"/>
      <c r="F18" s="3"/>
      <c r="G18" s="15">
        <f t="shared" si="0"/>
      </c>
      <c r="H18" s="3"/>
      <c r="I18" s="3"/>
      <c r="J18" s="20" t="e">
        <f t="shared" si="1"/>
        <v>#DIV/0!</v>
      </c>
      <c r="K18" s="4">
        <v>18</v>
      </c>
    </row>
    <row r="19" spans="1:11" ht="15" customHeight="1">
      <c r="A19" s="10">
        <v>4</v>
      </c>
      <c r="B19" s="14" t="s">
        <v>20</v>
      </c>
      <c r="C19" s="3"/>
      <c r="D19" s="3"/>
      <c r="E19" s="3"/>
      <c r="F19" s="3"/>
      <c r="G19" s="15">
        <f t="shared" si="0"/>
      </c>
      <c r="H19" s="3"/>
      <c r="I19" s="3"/>
      <c r="J19" s="20" t="e">
        <f t="shared" si="1"/>
        <v>#DIV/0!</v>
      </c>
      <c r="K19" s="4">
        <v>10</v>
      </c>
    </row>
    <row r="20" spans="1:11" ht="15" customHeight="1">
      <c r="A20" s="10">
        <v>5</v>
      </c>
      <c r="B20" s="14" t="s">
        <v>21</v>
      </c>
      <c r="C20" s="3"/>
      <c r="D20" s="3"/>
      <c r="E20" s="3"/>
      <c r="F20" s="3"/>
      <c r="G20" s="15">
        <f t="shared" si="0"/>
      </c>
      <c r="H20" s="3"/>
      <c r="I20" s="3"/>
      <c r="J20" s="20" t="e">
        <f t="shared" si="1"/>
        <v>#DIV/0!</v>
      </c>
      <c r="K20" s="4">
        <v>8</v>
      </c>
    </row>
    <row r="21" spans="1:11" ht="15" customHeight="1">
      <c r="A21" s="10">
        <v>6</v>
      </c>
      <c r="B21" s="14" t="s">
        <v>22</v>
      </c>
      <c r="C21" s="3"/>
      <c r="D21" s="3"/>
      <c r="E21" s="3"/>
      <c r="F21" s="3"/>
      <c r="G21" s="15">
        <f t="shared" si="0"/>
      </c>
      <c r="H21" s="3"/>
      <c r="I21" s="3"/>
      <c r="J21" s="20" t="e">
        <f t="shared" si="1"/>
        <v>#DIV/0!</v>
      </c>
      <c r="K21" s="4">
        <v>19</v>
      </c>
    </row>
    <row r="22" spans="1:11" ht="15" customHeight="1">
      <c r="A22" s="10">
        <v>7</v>
      </c>
      <c r="B22" s="14" t="s">
        <v>23</v>
      </c>
      <c r="C22" s="3"/>
      <c r="D22" s="3"/>
      <c r="E22" s="3"/>
      <c r="F22" s="3"/>
      <c r="G22" s="15">
        <f t="shared" si="0"/>
      </c>
      <c r="H22" s="3"/>
      <c r="I22" s="3"/>
      <c r="J22" s="20" t="e">
        <f t="shared" si="1"/>
        <v>#DIV/0!</v>
      </c>
      <c r="K22" s="4">
        <v>18</v>
      </c>
    </row>
    <row r="23" spans="1:11" ht="15" customHeight="1">
      <c r="A23" s="10">
        <v>8</v>
      </c>
      <c r="B23" s="14" t="s">
        <v>24</v>
      </c>
      <c r="C23" s="3"/>
      <c r="D23" s="3"/>
      <c r="E23" s="3"/>
      <c r="F23" s="3"/>
      <c r="G23" s="15">
        <f t="shared" si="0"/>
      </c>
      <c r="H23" s="3"/>
      <c r="I23" s="3"/>
      <c r="J23" s="20" t="e">
        <f t="shared" si="1"/>
        <v>#DIV/0!</v>
      </c>
      <c r="K23" s="4">
        <v>20</v>
      </c>
    </row>
    <row r="24" spans="1:11" ht="15" customHeight="1">
      <c r="A24" s="10">
        <v>9</v>
      </c>
      <c r="B24" s="14" t="s">
        <v>25</v>
      </c>
      <c r="C24" s="3"/>
      <c r="D24" s="3"/>
      <c r="E24" s="3"/>
      <c r="F24" s="3"/>
      <c r="G24" s="15">
        <f t="shared" si="0"/>
      </c>
      <c r="H24" s="3"/>
      <c r="I24" s="3"/>
      <c r="J24" s="20" t="e">
        <f t="shared" si="1"/>
        <v>#DIV/0!</v>
      </c>
      <c r="K24" s="4">
        <v>21</v>
      </c>
    </row>
    <row r="25" spans="1:11" ht="15" customHeight="1">
      <c r="A25" s="10">
        <v>10</v>
      </c>
      <c r="B25" s="14" t="s">
        <v>26</v>
      </c>
      <c r="C25" s="3"/>
      <c r="D25" s="3"/>
      <c r="E25" s="3"/>
      <c r="F25" s="3"/>
      <c r="G25" s="15">
        <f t="shared" si="0"/>
      </c>
      <c r="H25" s="3"/>
      <c r="I25" s="3"/>
      <c r="J25" s="20" t="e">
        <f t="shared" si="1"/>
        <v>#DIV/0!</v>
      </c>
      <c r="K25" s="4">
        <v>4</v>
      </c>
    </row>
    <row r="26" spans="1:11" ht="15" customHeight="1">
      <c r="A26" s="10">
        <v>11</v>
      </c>
      <c r="B26" s="14" t="s">
        <v>27</v>
      </c>
      <c r="C26" s="3"/>
      <c r="D26" s="3"/>
      <c r="E26" s="3"/>
      <c r="F26" s="3"/>
      <c r="G26" s="15">
        <f t="shared" si="0"/>
      </c>
      <c r="H26" s="3"/>
      <c r="I26" s="3"/>
      <c r="J26" s="20" t="e">
        <f t="shared" si="1"/>
        <v>#DIV/0!</v>
      </c>
      <c r="K26" s="4">
        <v>6</v>
      </c>
    </row>
    <row r="27" spans="1:11" ht="15" customHeight="1">
      <c r="A27" s="10">
        <v>12</v>
      </c>
      <c r="B27" s="14" t="s">
        <v>28</v>
      </c>
      <c r="C27" s="3"/>
      <c r="D27" s="3"/>
      <c r="E27" s="3"/>
      <c r="F27" s="3"/>
      <c r="G27" s="15">
        <f t="shared" si="0"/>
      </c>
      <c r="H27" s="3"/>
      <c r="I27" s="3"/>
      <c r="J27" s="20" t="e">
        <f t="shared" si="1"/>
        <v>#DIV/0!</v>
      </c>
      <c r="K27" s="4">
        <v>4</v>
      </c>
    </row>
    <row r="28" spans="1:11" ht="15" customHeight="1" thickBot="1">
      <c r="A28" s="18">
        <v>13</v>
      </c>
      <c r="B28" s="19" t="s">
        <v>29</v>
      </c>
      <c r="C28" s="5"/>
      <c r="D28" s="5"/>
      <c r="E28" s="5"/>
      <c r="F28" s="5"/>
      <c r="G28" s="15">
        <f t="shared" si="0"/>
      </c>
      <c r="H28" s="5"/>
      <c r="I28" s="5"/>
      <c r="J28" s="20" t="e">
        <f t="shared" si="1"/>
        <v>#DIV/0!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  <c r="J29" s="21">
        <f>($H29-(H28+H27+H26)*100)/($K29-(K28+K27+K26)*$L$16)</f>
        <v>0</v>
      </c>
      <c r="K29" s="12">
        <f>SUM(K16:K28)</f>
        <v>216</v>
      </c>
    </row>
    <row r="30" ht="12.75">
      <c r="H30" t="s">
        <v>30</v>
      </c>
    </row>
    <row r="31" ht="12.75">
      <c r="I31">
        <f>SUM(I29:I30)</f>
        <v>0</v>
      </c>
    </row>
    <row r="33" ht="12.75">
      <c r="G33" t="s">
        <v>31</v>
      </c>
    </row>
    <row r="36" spans="1:7" ht="12.75">
      <c r="A36" s="151" t="s">
        <v>32</v>
      </c>
      <c r="B36" s="151"/>
      <c r="C36" s="151"/>
      <c r="G36" t="s">
        <v>33</v>
      </c>
    </row>
    <row r="39" spans="1:9" ht="12.75">
      <c r="A39" s="151" t="s">
        <v>36</v>
      </c>
      <c r="B39" s="151"/>
      <c r="C39" s="151"/>
      <c r="G39" s="151" t="s">
        <v>34</v>
      </c>
      <c r="H39" s="151"/>
      <c r="I39" s="151"/>
    </row>
  </sheetData>
  <mergeCells count="6">
    <mergeCell ref="A11:J11"/>
    <mergeCell ref="A9:J9"/>
    <mergeCell ref="A13:J13"/>
    <mergeCell ref="G39:I39"/>
    <mergeCell ref="A36:C36"/>
    <mergeCell ref="A39:C39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1">
      <selection activeCell="F17" sqref="F17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102</v>
      </c>
    </row>
    <row r="5" ht="12.75">
      <c r="A5" t="s">
        <v>108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162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151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41</v>
      </c>
    </row>
    <row r="16" spans="1:12" ht="15" customHeight="1">
      <c r="A16" s="10">
        <v>1</v>
      </c>
      <c r="B16" s="14" t="s">
        <v>17</v>
      </c>
      <c r="C16" s="3">
        <f>'ΑΥΓΟΥΣΤΟΣ 08'!$G16</f>
        <v>25</v>
      </c>
      <c r="D16" s="3">
        <v>299</v>
      </c>
      <c r="E16" s="3">
        <v>293</v>
      </c>
      <c r="F16" s="3">
        <v>17</v>
      </c>
      <c r="G16" s="37">
        <f>D16+C16-E16</f>
        <v>31</v>
      </c>
      <c r="H16" s="3">
        <v>830</v>
      </c>
      <c r="I16" s="3">
        <v>9</v>
      </c>
      <c r="J16" s="20">
        <f>($H16*100)/($K16*$L$16)</f>
        <v>64.34108527131782</v>
      </c>
      <c r="K16" s="4">
        <v>43</v>
      </c>
      <c r="L16">
        <v>30</v>
      </c>
    </row>
    <row r="17" spans="1:11" ht="15" customHeight="1">
      <c r="A17" s="10">
        <v>2</v>
      </c>
      <c r="B17" s="14" t="s">
        <v>18</v>
      </c>
      <c r="C17" s="3">
        <f>'ΑΥΓΟΥΣΤΟΣ 08'!$G17</f>
        <v>22</v>
      </c>
      <c r="D17" s="3">
        <v>196</v>
      </c>
      <c r="E17" s="3">
        <v>206</v>
      </c>
      <c r="F17" s="3">
        <v>0</v>
      </c>
      <c r="G17" s="37">
        <f aca="true" t="shared" si="0" ref="G17:G28">D17+C17-E17</f>
        <v>12</v>
      </c>
      <c r="H17" s="3">
        <v>529</v>
      </c>
      <c r="I17" s="3">
        <v>5</v>
      </c>
      <c r="J17" s="20">
        <f aca="true" t="shared" si="1" ref="J17:J28">($H17*100)/($K17*$L$16)</f>
        <v>58.77777777777778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'ΑΥΓΟΥΣΤΟΣ 08'!$G18</f>
        <v>5</v>
      </c>
      <c r="D18" s="3">
        <v>118</v>
      </c>
      <c r="E18" s="3">
        <v>113</v>
      </c>
      <c r="F18" s="3">
        <v>0</v>
      </c>
      <c r="G18" s="37">
        <f t="shared" si="0"/>
        <v>10</v>
      </c>
      <c r="H18" s="3">
        <v>239</v>
      </c>
      <c r="I18" s="3">
        <v>7</v>
      </c>
      <c r="J18" s="20">
        <f t="shared" si="1"/>
        <v>44.25925925925926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'ΑΥΓΟΥΣΤΟΣ 08'!$G19</f>
        <v>0</v>
      </c>
      <c r="D19" s="3">
        <v>154</v>
      </c>
      <c r="E19" s="3">
        <v>153</v>
      </c>
      <c r="F19" s="3">
        <v>0</v>
      </c>
      <c r="G19" s="37">
        <f t="shared" si="0"/>
        <v>1</v>
      </c>
      <c r="H19" s="3">
        <v>157</v>
      </c>
      <c r="I19" s="3">
        <v>0</v>
      </c>
      <c r="J19" s="20">
        <f t="shared" si="1"/>
        <v>52.333333333333336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'ΑΥΓΟΥΣΤΟΣ 08'!$G20</f>
        <v>0</v>
      </c>
      <c r="D20" s="3">
        <v>18</v>
      </c>
      <c r="E20" s="3">
        <v>15</v>
      </c>
      <c r="F20" s="3">
        <v>0</v>
      </c>
      <c r="G20" s="37">
        <f t="shared" si="0"/>
        <v>3</v>
      </c>
      <c r="H20" s="3">
        <v>37</v>
      </c>
      <c r="I20" s="3">
        <v>0</v>
      </c>
      <c r="J20" s="20">
        <f t="shared" si="1"/>
        <v>15.416666666666666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'ΑΥΓΟΥΣΤΟΣ 08'!$G21</f>
        <v>8</v>
      </c>
      <c r="D21" s="3">
        <v>113</v>
      </c>
      <c r="E21" s="3">
        <v>113</v>
      </c>
      <c r="F21" s="3">
        <v>3</v>
      </c>
      <c r="G21" s="37">
        <f t="shared" si="0"/>
        <v>8</v>
      </c>
      <c r="H21" s="3">
        <v>235</v>
      </c>
      <c r="I21" s="3">
        <v>10</v>
      </c>
      <c r="J21" s="20">
        <f t="shared" si="1"/>
        <v>41.228070175438596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'ΑΥΓΟΥΣΤΟΣ 08'!$G22</f>
        <v>4</v>
      </c>
      <c r="D22" s="3">
        <v>171</v>
      </c>
      <c r="E22" s="3">
        <v>169</v>
      </c>
      <c r="F22" s="3">
        <v>0</v>
      </c>
      <c r="G22" s="37">
        <f t="shared" si="0"/>
        <v>6</v>
      </c>
      <c r="H22" s="3">
        <v>355</v>
      </c>
      <c r="I22" s="3">
        <v>0</v>
      </c>
      <c r="J22" s="20">
        <f t="shared" si="1"/>
        <v>65.74074074074075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'ΑΥΓΟΥΣΤΟΣ 08'!$G23</f>
        <v>7</v>
      </c>
      <c r="D23" s="3">
        <v>122</v>
      </c>
      <c r="E23" s="3">
        <v>119</v>
      </c>
      <c r="F23" s="3">
        <v>0</v>
      </c>
      <c r="G23" s="37">
        <f t="shared" si="0"/>
        <v>10</v>
      </c>
      <c r="H23" s="3">
        <v>267</v>
      </c>
      <c r="I23" s="3">
        <v>0</v>
      </c>
      <c r="J23" s="20">
        <f t="shared" si="1"/>
        <v>44.5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'ΑΥΓΟΥΣΤΟΣ 08'!$G24</f>
        <v>19</v>
      </c>
      <c r="D24" s="3">
        <v>96</v>
      </c>
      <c r="E24" s="3">
        <v>97</v>
      </c>
      <c r="F24" s="3">
        <v>0</v>
      </c>
      <c r="G24" s="37">
        <f t="shared" si="0"/>
        <v>18</v>
      </c>
      <c r="H24" s="3">
        <v>466</v>
      </c>
      <c r="I24" s="3">
        <v>2</v>
      </c>
      <c r="J24" s="20">
        <f t="shared" si="1"/>
        <v>73.96825396825396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'ΑΥΓΟΥΣΤΟΣ 08'!$G25</f>
        <v>4</v>
      </c>
      <c r="D25" s="3">
        <v>8</v>
      </c>
      <c r="E25" s="3">
        <v>9</v>
      </c>
      <c r="F25" s="3">
        <v>3</v>
      </c>
      <c r="G25" s="37">
        <f t="shared" si="0"/>
        <v>3</v>
      </c>
      <c r="H25" s="3">
        <v>110</v>
      </c>
      <c r="I25" s="3">
        <v>2</v>
      </c>
      <c r="J25" s="20">
        <f t="shared" si="1"/>
        <v>91.66666666666667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'ΑΥΓΟΥΣΤΟΣ 08'!$G26</f>
        <v>0</v>
      </c>
      <c r="D26" s="3">
        <v>357</v>
      </c>
      <c r="E26" s="3">
        <v>357</v>
      </c>
      <c r="F26" s="3">
        <v>0</v>
      </c>
      <c r="G26" s="37">
        <f t="shared" si="0"/>
        <v>0</v>
      </c>
      <c r="H26" s="3">
        <v>334</v>
      </c>
      <c r="I26" s="3">
        <v>2</v>
      </c>
      <c r="J26" s="20">
        <f t="shared" si="1"/>
        <v>185.55555555555554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'ΑΥΓΟΥΣΤΟΣ 08'!$G27</f>
        <v>0</v>
      </c>
      <c r="D27" s="3">
        <v>208</v>
      </c>
      <c r="E27" s="3">
        <v>208</v>
      </c>
      <c r="F27" s="3">
        <v>0</v>
      </c>
      <c r="G27" s="37">
        <f t="shared" si="0"/>
        <v>0</v>
      </c>
      <c r="H27" s="3">
        <v>208</v>
      </c>
      <c r="I27" s="3">
        <v>0</v>
      </c>
      <c r="J27" s="20">
        <f t="shared" si="1"/>
        <v>173.33333333333334</v>
      </c>
      <c r="K27" s="4">
        <v>4</v>
      </c>
      <c r="L27">
        <v>22</v>
      </c>
    </row>
    <row r="28" spans="1:11" ht="15" customHeight="1" thickBot="1">
      <c r="A28" s="18">
        <v>13</v>
      </c>
      <c r="B28" s="19" t="s">
        <v>29</v>
      </c>
      <c r="C28" s="3">
        <f>'ΑΥΓΟΥΣΤΟΣ 08'!$G28</f>
        <v>0</v>
      </c>
      <c r="D28" s="5"/>
      <c r="E28" s="5"/>
      <c r="F28" s="5"/>
      <c r="G28" s="37">
        <f t="shared" si="0"/>
        <v>0</v>
      </c>
      <c r="H28" s="5"/>
      <c r="I28" s="5"/>
      <c r="J28" s="20">
        <f t="shared" si="1"/>
        <v>0</v>
      </c>
      <c r="K28" s="6">
        <v>15</v>
      </c>
    </row>
    <row r="29" spans="1:11" ht="15.75" customHeight="1" thickBot="1">
      <c r="A29" s="11"/>
      <c r="B29" s="13" t="s">
        <v>16</v>
      </c>
      <c r="C29" s="16">
        <f>SUM(C16:C28)</f>
        <v>94</v>
      </c>
      <c r="D29" s="16">
        <f aca="true" t="shared" si="2" ref="D29:I29">SUM(D16:D28)</f>
        <v>1860</v>
      </c>
      <c r="E29" s="16">
        <f t="shared" si="2"/>
        <v>1852</v>
      </c>
      <c r="F29" s="16">
        <f t="shared" si="2"/>
        <v>23</v>
      </c>
      <c r="G29" s="16">
        <f t="shared" si="2"/>
        <v>102</v>
      </c>
      <c r="H29" s="16">
        <f t="shared" si="2"/>
        <v>3767</v>
      </c>
      <c r="I29" s="16">
        <f t="shared" si="2"/>
        <v>37</v>
      </c>
      <c r="J29" s="21">
        <f>(($H29-(H28+H27+H26))*100)/(($K29-(K28+K27+K26))*$L$16)</f>
        <v>56.282722513089006</v>
      </c>
      <c r="K29" s="12">
        <f>SUM(K16:K28)</f>
        <v>216</v>
      </c>
    </row>
    <row r="33" ht="12.75">
      <c r="G33" t="s">
        <v>161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/>
      <c r="B39" s="151"/>
      <c r="C39" s="151"/>
      <c r="F39" s="151" t="s">
        <v>167</v>
      </c>
      <c r="G39" s="151"/>
      <c r="H39" s="151"/>
      <c r="I39" s="2"/>
    </row>
  </sheetData>
  <mergeCells count="7">
    <mergeCell ref="A9:J9"/>
    <mergeCell ref="A13:J13"/>
    <mergeCell ref="A36:C36"/>
    <mergeCell ref="A39:C39"/>
    <mergeCell ref="F36:H36"/>
    <mergeCell ref="F39:H39"/>
    <mergeCell ref="A11:J11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5">
      <selection activeCell="I26" sqref="I26"/>
    </sheetView>
  </sheetViews>
  <sheetFormatPr defaultColWidth="9.00390625" defaultRowHeight="12.75"/>
  <cols>
    <col min="1" max="1" width="3.50390625" style="0" customWidth="1"/>
    <col min="2" max="2" width="15.375" style="0" customWidth="1"/>
    <col min="3" max="3" width="10.625" style="0" customWidth="1"/>
    <col min="4" max="4" width="7.875" style="0" customWidth="1"/>
    <col min="5" max="5" width="8.50390625" style="0" customWidth="1"/>
    <col min="6" max="6" width="10.625" style="0" customWidth="1"/>
    <col min="7" max="8" width="9.50390625" style="0" customWidth="1"/>
    <col min="9" max="9" width="10.375" style="0" customWidth="1"/>
    <col min="10" max="10" width="7.8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102</v>
      </c>
    </row>
    <row r="5" ht="12.75">
      <c r="A5" t="s">
        <v>108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163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1" ht="54.75" customHeight="1">
      <c r="A15" s="7" t="s">
        <v>4</v>
      </c>
      <c r="B15" s="8" t="s">
        <v>5</v>
      </c>
      <c r="C15" s="9" t="s">
        <v>6</v>
      </c>
      <c r="D15" s="9" t="s">
        <v>7</v>
      </c>
      <c r="E15" s="9" t="s">
        <v>8</v>
      </c>
      <c r="F15" s="9" t="s">
        <v>9</v>
      </c>
      <c r="G15" s="9" t="s">
        <v>10</v>
      </c>
      <c r="H15" s="9" t="s">
        <v>11</v>
      </c>
      <c r="I15" s="9" t="s">
        <v>12</v>
      </c>
      <c r="J15" s="9" t="s">
        <v>13</v>
      </c>
      <c r="K15" s="17" t="s">
        <v>37</v>
      </c>
    </row>
    <row r="16" spans="1:12" ht="15" customHeight="1">
      <c r="A16" s="10">
        <v>1</v>
      </c>
      <c r="B16" s="14" t="s">
        <v>17</v>
      </c>
      <c r="C16" s="22">
        <f>'ΣΕΠΤΕΜΒΡΙΟΣ 08'!$G16</f>
        <v>31</v>
      </c>
      <c r="D16" s="22">
        <v>314</v>
      </c>
      <c r="E16" s="22">
        <v>318</v>
      </c>
      <c r="F16" s="22">
        <v>25</v>
      </c>
      <c r="G16" s="37">
        <f>D16+C16-E16</f>
        <v>27</v>
      </c>
      <c r="H16" s="22">
        <v>937</v>
      </c>
      <c r="I16" s="22">
        <v>10</v>
      </c>
      <c r="J16" s="23">
        <f>SUM(($H16*100)/($K16*31))</f>
        <v>70.29257314328582</v>
      </c>
      <c r="K16" s="4">
        <v>43</v>
      </c>
      <c r="L16" s="36">
        <v>31</v>
      </c>
    </row>
    <row r="17" spans="1:11" ht="15" customHeight="1">
      <c r="A17" s="10">
        <v>2</v>
      </c>
      <c r="B17" s="14" t="s">
        <v>18</v>
      </c>
      <c r="C17" s="22">
        <f>'ΣΕΠΤΕΜΒΡΙΟΣ 08'!$G17</f>
        <v>12</v>
      </c>
      <c r="D17" s="22">
        <v>165</v>
      </c>
      <c r="E17" s="22">
        <v>166</v>
      </c>
      <c r="F17" s="22">
        <v>1</v>
      </c>
      <c r="G17" s="37">
        <f aca="true" t="shared" si="0" ref="G17:G28">D17+C17-E17</f>
        <v>11</v>
      </c>
      <c r="H17" s="22">
        <v>460</v>
      </c>
      <c r="I17" s="22">
        <v>6</v>
      </c>
      <c r="J17" s="23">
        <f aca="true" t="shared" si="1" ref="J17:J28">SUM(($H17*100)/($K17*31))</f>
        <v>49.46236559139785</v>
      </c>
      <c r="K17" s="4">
        <v>30</v>
      </c>
    </row>
    <row r="18" spans="1:11" ht="15" customHeight="1">
      <c r="A18" s="10">
        <v>3</v>
      </c>
      <c r="B18" s="14" t="s">
        <v>19</v>
      </c>
      <c r="C18" s="22">
        <f>'ΣΕΠΤΕΜΒΡΙΟΣ 08'!$G18</f>
        <v>10</v>
      </c>
      <c r="D18" s="22">
        <v>117</v>
      </c>
      <c r="E18" s="22">
        <v>122</v>
      </c>
      <c r="F18" s="22">
        <v>0</v>
      </c>
      <c r="G18" s="37">
        <f t="shared" si="0"/>
        <v>5</v>
      </c>
      <c r="H18" s="22">
        <v>281</v>
      </c>
      <c r="I18" s="22">
        <v>6</v>
      </c>
      <c r="J18" s="23">
        <f t="shared" si="1"/>
        <v>50.3584229390681</v>
      </c>
      <c r="K18" s="4">
        <v>18</v>
      </c>
    </row>
    <row r="19" spans="1:11" ht="15" customHeight="1">
      <c r="A19" s="10">
        <v>4</v>
      </c>
      <c r="B19" s="14" t="s">
        <v>20</v>
      </c>
      <c r="C19" s="22">
        <f>'ΣΕΠΤΕΜΒΡΙΟΣ 08'!$G19</f>
        <v>1</v>
      </c>
      <c r="D19" s="22">
        <v>191</v>
      </c>
      <c r="E19" s="22">
        <v>191</v>
      </c>
      <c r="F19" s="22">
        <v>0</v>
      </c>
      <c r="G19" s="37">
        <f t="shared" si="0"/>
        <v>1</v>
      </c>
      <c r="H19" s="22">
        <v>200</v>
      </c>
      <c r="I19" s="22">
        <v>0</v>
      </c>
      <c r="J19" s="23">
        <f t="shared" si="1"/>
        <v>64.51612903225806</v>
      </c>
      <c r="K19" s="4">
        <v>10</v>
      </c>
    </row>
    <row r="20" spans="1:11" ht="15" customHeight="1">
      <c r="A20" s="10">
        <v>5</v>
      </c>
      <c r="B20" s="14" t="s">
        <v>21</v>
      </c>
      <c r="C20" s="22">
        <f>'ΣΕΠΤΕΜΒΡΙΟΣ 08'!$G20</f>
        <v>3</v>
      </c>
      <c r="D20" s="22">
        <v>30</v>
      </c>
      <c r="E20" s="22">
        <v>31</v>
      </c>
      <c r="F20" s="22">
        <v>0</v>
      </c>
      <c r="G20" s="37">
        <f t="shared" si="0"/>
        <v>2</v>
      </c>
      <c r="H20" s="22">
        <v>91</v>
      </c>
      <c r="I20" s="22">
        <v>0</v>
      </c>
      <c r="J20" s="23">
        <f t="shared" si="1"/>
        <v>36.693548387096776</v>
      </c>
      <c r="K20" s="4">
        <v>8</v>
      </c>
    </row>
    <row r="21" spans="1:11" ht="15" customHeight="1">
      <c r="A21" s="10">
        <v>6</v>
      </c>
      <c r="B21" s="14" t="s">
        <v>22</v>
      </c>
      <c r="C21" s="22">
        <f>'ΣΕΠΤΕΜΒΡΙΟΣ 08'!$G21</f>
        <v>8</v>
      </c>
      <c r="D21" s="22">
        <v>115</v>
      </c>
      <c r="E21" s="22">
        <v>113</v>
      </c>
      <c r="F21" s="22">
        <v>3</v>
      </c>
      <c r="G21" s="37">
        <f t="shared" si="0"/>
        <v>10</v>
      </c>
      <c r="H21" s="22">
        <v>244</v>
      </c>
      <c r="I21" s="22">
        <v>12</v>
      </c>
      <c r="J21" s="23">
        <f t="shared" si="1"/>
        <v>41.426146010186756</v>
      </c>
      <c r="K21" s="4">
        <v>19</v>
      </c>
    </row>
    <row r="22" spans="1:11" ht="15" customHeight="1">
      <c r="A22" s="115">
        <v>7</v>
      </c>
      <c r="B22" s="116" t="s">
        <v>23</v>
      </c>
      <c r="C22" s="22">
        <f>'ΣΕΠΤΕΜΒΡΙΟΣ 08'!$G22</f>
        <v>6</v>
      </c>
      <c r="D22" s="117">
        <v>171</v>
      </c>
      <c r="E22" s="117">
        <v>167</v>
      </c>
      <c r="F22" s="117">
        <v>0</v>
      </c>
      <c r="G22" s="37">
        <f t="shared" si="0"/>
        <v>10</v>
      </c>
      <c r="H22" s="117">
        <v>405</v>
      </c>
      <c r="I22" s="117">
        <v>0</v>
      </c>
      <c r="J22" s="23">
        <f t="shared" si="1"/>
        <v>72.58064516129032</v>
      </c>
      <c r="K22" s="4">
        <v>18</v>
      </c>
    </row>
    <row r="23" spans="1:11" ht="15" customHeight="1">
      <c r="A23" s="10">
        <v>8</v>
      </c>
      <c r="B23" s="14" t="s">
        <v>24</v>
      </c>
      <c r="C23" s="22">
        <f>'ΣΕΠΤΕΜΒΡΙΟΣ 08'!$G23</f>
        <v>10</v>
      </c>
      <c r="D23" s="22">
        <v>106</v>
      </c>
      <c r="E23" s="22">
        <v>109</v>
      </c>
      <c r="F23" s="22">
        <v>0</v>
      </c>
      <c r="G23" s="37">
        <f t="shared" si="0"/>
        <v>7</v>
      </c>
      <c r="H23" s="22">
        <v>270</v>
      </c>
      <c r="I23" s="22">
        <v>1</v>
      </c>
      <c r="J23" s="23">
        <f t="shared" si="1"/>
        <v>43.54838709677419</v>
      </c>
      <c r="K23" s="4">
        <v>20</v>
      </c>
    </row>
    <row r="24" spans="1:11" ht="15" customHeight="1">
      <c r="A24" s="10">
        <v>9</v>
      </c>
      <c r="B24" s="14" t="s">
        <v>25</v>
      </c>
      <c r="C24" s="22">
        <f>'ΣΕΠΤΕΜΒΡΙΟΣ 08'!$G24</f>
        <v>18</v>
      </c>
      <c r="D24" s="22">
        <v>89</v>
      </c>
      <c r="E24" s="22">
        <v>90</v>
      </c>
      <c r="F24" s="22">
        <v>2</v>
      </c>
      <c r="G24" s="37">
        <f t="shared" si="0"/>
        <v>17</v>
      </c>
      <c r="H24" s="22">
        <v>436</v>
      </c>
      <c r="I24" s="22">
        <v>2</v>
      </c>
      <c r="J24" s="23">
        <f t="shared" si="1"/>
        <v>66.97388632872504</v>
      </c>
      <c r="K24" s="4">
        <v>21</v>
      </c>
    </row>
    <row r="25" spans="1:11" ht="15" customHeight="1">
      <c r="A25" s="10">
        <v>10</v>
      </c>
      <c r="B25" s="14" t="s">
        <v>26</v>
      </c>
      <c r="C25" s="22">
        <f>'ΣΕΠΤΕΜΒΡΙΟΣ 08'!$G25</f>
        <v>3</v>
      </c>
      <c r="D25" s="22">
        <v>9</v>
      </c>
      <c r="E25" s="22">
        <v>8</v>
      </c>
      <c r="F25" s="22">
        <v>2</v>
      </c>
      <c r="G25" s="37">
        <f t="shared" si="0"/>
        <v>4</v>
      </c>
      <c r="H25" s="22">
        <v>117</v>
      </c>
      <c r="I25" s="22">
        <v>3</v>
      </c>
      <c r="J25" s="23">
        <f t="shared" si="1"/>
        <v>94.35483870967742</v>
      </c>
      <c r="K25" s="4">
        <v>4</v>
      </c>
    </row>
    <row r="26" spans="1:11" ht="15" customHeight="1">
      <c r="A26" s="10">
        <v>11</v>
      </c>
      <c r="B26" s="14" t="s">
        <v>27</v>
      </c>
      <c r="C26" s="22">
        <f>'ΣΕΠΤΕΜΒΡΙΟΣ 08'!$G26</f>
        <v>0</v>
      </c>
      <c r="D26" s="22">
        <v>276</v>
      </c>
      <c r="E26" s="22">
        <v>276</v>
      </c>
      <c r="F26" s="22">
        <v>0</v>
      </c>
      <c r="G26" s="37">
        <f t="shared" si="0"/>
        <v>0</v>
      </c>
      <c r="H26" s="22">
        <v>254</v>
      </c>
      <c r="I26" s="22">
        <v>2</v>
      </c>
      <c r="J26" s="23">
        <f t="shared" si="1"/>
        <v>136.55913978494624</v>
      </c>
      <c r="K26" s="4">
        <v>6</v>
      </c>
    </row>
    <row r="27" spans="1:12" ht="15" customHeight="1">
      <c r="A27" s="10">
        <v>12</v>
      </c>
      <c r="B27" s="14" t="s">
        <v>28</v>
      </c>
      <c r="C27" s="22">
        <f>'ΣΕΠΤΕΜΒΡΙΟΣ 08'!$G27</f>
        <v>0</v>
      </c>
      <c r="D27" s="22">
        <v>191</v>
      </c>
      <c r="E27" s="22">
        <v>191</v>
      </c>
      <c r="F27" s="22">
        <v>0</v>
      </c>
      <c r="G27" s="37">
        <f t="shared" si="0"/>
        <v>0</v>
      </c>
      <c r="H27" s="22">
        <v>191</v>
      </c>
      <c r="I27" s="22">
        <v>0</v>
      </c>
      <c r="J27" s="23">
        <f t="shared" si="1"/>
        <v>154.03225806451613</v>
      </c>
      <c r="K27" s="4">
        <v>4</v>
      </c>
      <c r="L27" s="36">
        <v>22</v>
      </c>
    </row>
    <row r="28" spans="1:11" ht="15" customHeight="1" thickBot="1">
      <c r="A28" s="18">
        <v>13</v>
      </c>
      <c r="B28" s="19" t="s">
        <v>29</v>
      </c>
      <c r="C28" s="22">
        <f>'ΣΕΠΤΕΜΒΡΙΟΣ 08'!$G28</f>
        <v>0</v>
      </c>
      <c r="D28" s="24"/>
      <c r="E28" s="24"/>
      <c r="F28" s="24"/>
      <c r="G28" s="37">
        <f t="shared" si="0"/>
        <v>0</v>
      </c>
      <c r="H28" s="24"/>
      <c r="I28" s="24"/>
      <c r="J28" s="23">
        <f t="shared" si="1"/>
        <v>0</v>
      </c>
      <c r="K28" s="6">
        <v>15</v>
      </c>
    </row>
    <row r="29" spans="1:11" ht="15.75" customHeight="1" thickBot="1">
      <c r="A29" s="11"/>
      <c r="B29" s="13" t="s">
        <v>16</v>
      </c>
      <c r="C29" s="25">
        <f aca="true" t="shared" si="2" ref="C29:I29">SUM(C16:C28)</f>
        <v>102</v>
      </c>
      <c r="D29" s="25">
        <f t="shared" si="2"/>
        <v>1774</v>
      </c>
      <c r="E29" s="25">
        <f t="shared" si="2"/>
        <v>1782</v>
      </c>
      <c r="F29" s="25">
        <f t="shared" si="2"/>
        <v>33</v>
      </c>
      <c r="G29" s="25">
        <f t="shared" si="2"/>
        <v>94</v>
      </c>
      <c r="H29" s="25">
        <f t="shared" si="2"/>
        <v>3886</v>
      </c>
      <c r="I29" s="25">
        <f t="shared" si="2"/>
        <v>42</v>
      </c>
      <c r="J29" s="26">
        <f>(($H29-(H28+H27+H26))*100)/(($K29-(K28+K27+K26))*$L$16)</f>
        <v>58.1151832460733</v>
      </c>
      <c r="K29" s="12">
        <f>SUM(K16:K28)</f>
        <v>216</v>
      </c>
    </row>
    <row r="30" ht="12.75">
      <c r="I30" s="112"/>
    </row>
    <row r="31" ht="12.75">
      <c r="I31" s="2"/>
    </row>
    <row r="33" spans="6:8" ht="12.75">
      <c r="F33" s="158" t="s">
        <v>180</v>
      </c>
      <c r="G33" s="158"/>
      <c r="H33" s="158"/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 t="s">
        <v>181</v>
      </c>
      <c r="B39" s="151"/>
      <c r="C39" s="151"/>
      <c r="F39" s="151" t="s">
        <v>167</v>
      </c>
      <c r="G39" s="151"/>
      <c r="H39" s="151"/>
      <c r="I39" s="2"/>
    </row>
    <row r="42" spans="1:3" ht="12.75">
      <c r="A42" s="151"/>
      <c r="B42" s="151"/>
      <c r="C42" s="151"/>
    </row>
  </sheetData>
  <mergeCells count="9">
    <mergeCell ref="F39:H39"/>
    <mergeCell ref="A42:C42"/>
    <mergeCell ref="A39:C39"/>
    <mergeCell ref="A11:J11"/>
    <mergeCell ref="A9:J9"/>
    <mergeCell ref="A13:J13"/>
    <mergeCell ref="A36:C36"/>
    <mergeCell ref="F33:H33"/>
    <mergeCell ref="F36:H36"/>
  </mergeCells>
  <printOptions/>
  <pageMargins left="0.7874015748031497" right="0" top="0.5118110236220472" bottom="0.984251968503937" header="0.4724409448818898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2">
      <selection activeCell="G16" sqref="G16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102</v>
      </c>
    </row>
    <row r="5" ht="12.75">
      <c r="A5" t="s">
        <v>108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164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1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</row>
    <row r="16" spans="1:12" ht="15" customHeight="1">
      <c r="A16" s="10">
        <v>1</v>
      </c>
      <c r="B16" s="14" t="s">
        <v>17</v>
      </c>
      <c r="C16" s="22">
        <f>'ΟΚΤΩΒΡΙΟΣ 08'!$G16</f>
        <v>27</v>
      </c>
      <c r="D16" s="27">
        <v>284</v>
      </c>
      <c r="E16" s="22">
        <v>285</v>
      </c>
      <c r="F16" s="22">
        <v>14</v>
      </c>
      <c r="G16" s="37">
        <f>D16+C16-E16</f>
        <v>26</v>
      </c>
      <c r="H16" s="22">
        <v>820</v>
      </c>
      <c r="I16" s="22">
        <v>7</v>
      </c>
      <c r="J16" s="23">
        <f>SUM($H16*100)/($K16*30)</f>
        <v>63.565891472868216</v>
      </c>
      <c r="K16" s="4">
        <v>43</v>
      </c>
      <c r="L16" s="36">
        <v>30</v>
      </c>
    </row>
    <row r="17" spans="1:11" ht="15" customHeight="1">
      <c r="A17" s="10">
        <v>2</v>
      </c>
      <c r="B17" s="14" t="s">
        <v>18</v>
      </c>
      <c r="C17" s="22">
        <f>'ΟΚΤΩΒΡΙΟΣ 08'!$G17</f>
        <v>11</v>
      </c>
      <c r="D17" s="27">
        <v>172</v>
      </c>
      <c r="E17" s="22">
        <v>165</v>
      </c>
      <c r="F17" s="22">
        <v>2</v>
      </c>
      <c r="G17" s="37">
        <f aca="true" t="shared" si="0" ref="G17:G28">D17+C17-E17</f>
        <v>18</v>
      </c>
      <c r="H17" s="22">
        <v>516</v>
      </c>
      <c r="I17" s="22">
        <v>3</v>
      </c>
      <c r="J17" s="23">
        <f aca="true" t="shared" si="1" ref="J17:J28">SUM($H17*100)/($K17*30)</f>
        <v>57.333333333333336</v>
      </c>
      <c r="K17" s="4">
        <v>30</v>
      </c>
    </row>
    <row r="18" spans="1:11" ht="15" customHeight="1">
      <c r="A18" s="10">
        <v>3</v>
      </c>
      <c r="B18" s="14" t="s">
        <v>19</v>
      </c>
      <c r="C18" s="22">
        <f>'ΟΚΤΩΒΡΙΟΣ 08'!$G18</f>
        <v>5</v>
      </c>
      <c r="D18" s="27">
        <v>109</v>
      </c>
      <c r="E18" s="22">
        <v>109</v>
      </c>
      <c r="F18" s="22">
        <v>0</v>
      </c>
      <c r="G18" s="37">
        <f t="shared" si="0"/>
        <v>5</v>
      </c>
      <c r="H18" s="22">
        <v>216</v>
      </c>
      <c r="I18" s="22">
        <v>7</v>
      </c>
      <c r="J18" s="23">
        <f t="shared" si="1"/>
        <v>40</v>
      </c>
      <c r="K18" s="4">
        <v>18</v>
      </c>
    </row>
    <row r="19" spans="1:11" ht="15" customHeight="1">
      <c r="A19" s="10">
        <v>4</v>
      </c>
      <c r="B19" s="14" t="s">
        <v>20</v>
      </c>
      <c r="C19" s="22">
        <f>'ΟΚΤΩΒΡΙΟΣ 08'!$G19</f>
        <v>1</v>
      </c>
      <c r="D19" s="27">
        <v>192</v>
      </c>
      <c r="E19" s="22">
        <v>192</v>
      </c>
      <c r="F19" s="22">
        <v>0</v>
      </c>
      <c r="G19" s="37">
        <f t="shared" si="0"/>
        <v>1</v>
      </c>
      <c r="H19" s="22">
        <v>207</v>
      </c>
      <c r="I19" s="22">
        <v>0</v>
      </c>
      <c r="J19" s="23">
        <f t="shared" si="1"/>
        <v>69</v>
      </c>
      <c r="K19" s="4">
        <v>10</v>
      </c>
    </row>
    <row r="20" spans="1:11" ht="15" customHeight="1">
      <c r="A20" s="10">
        <v>5</v>
      </c>
      <c r="B20" s="14" t="s">
        <v>21</v>
      </c>
      <c r="C20" s="22">
        <f>'ΟΚΤΩΒΡΙΟΣ 08'!$G20</f>
        <v>2</v>
      </c>
      <c r="D20" s="27">
        <v>29</v>
      </c>
      <c r="E20" s="22">
        <v>30</v>
      </c>
      <c r="F20" s="22">
        <v>0</v>
      </c>
      <c r="G20" s="37">
        <f t="shared" si="0"/>
        <v>1</v>
      </c>
      <c r="H20" s="22">
        <v>73</v>
      </c>
      <c r="I20" s="22">
        <v>0</v>
      </c>
      <c r="J20" s="23">
        <f t="shared" si="1"/>
        <v>30.416666666666668</v>
      </c>
      <c r="K20" s="4">
        <v>8</v>
      </c>
    </row>
    <row r="21" spans="1:11" ht="15" customHeight="1">
      <c r="A21" s="10">
        <v>6</v>
      </c>
      <c r="B21" s="14" t="s">
        <v>22</v>
      </c>
      <c r="C21" s="22">
        <f>'ΟΚΤΩΒΡΙΟΣ 08'!$G21</f>
        <v>10</v>
      </c>
      <c r="D21" s="27">
        <v>104</v>
      </c>
      <c r="E21" s="22">
        <v>107</v>
      </c>
      <c r="F21" s="22">
        <v>1</v>
      </c>
      <c r="G21" s="37">
        <f t="shared" si="0"/>
        <v>7</v>
      </c>
      <c r="H21" s="22">
        <v>222</v>
      </c>
      <c r="I21" s="22">
        <v>9</v>
      </c>
      <c r="J21" s="23">
        <f t="shared" si="1"/>
        <v>38.94736842105263</v>
      </c>
      <c r="K21" s="4">
        <v>19</v>
      </c>
    </row>
    <row r="22" spans="1:11" ht="15" customHeight="1">
      <c r="A22" s="10">
        <v>7</v>
      </c>
      <c r="B22" s="14" t="s">
        <v>23</v>
      </c>
      <c r="C22" s="22">
        <f>'ΟΚΤΩΒΡΙΟΣ 08'!$G22</f>
        <v>10</v>
      </c>
      <c r="D22" s="27">
        <v>168</v>
      </c>
      <c r="E22" s="22">
        <v>173</v>
      </c>
      <c r="F22" s="22">
        <v>0</v>
      </c>
      <c r="G22" s="37">
        <f t="shared" si="0"/>
        <v>5</v>
      </c>
      <c r="H22" s="22">
        <v>362</v>
      </c>
      <c r="I22" s="22">
        <v>0</v>
      </c>
      <c r="J22" s="23">
        <f t="shared" si="1"/>
        <v>67.03703703703704</v>
      </c>
      <c r="K22" s="4">
        <v>18</v>
      </c>
    </row>
    <row r="23" spans="1:11" ht="15" customHeight="1">
      <c r="A23" s="10">
        <v>8</v>
      </c>
      <c r="B23" s="14" t="s">
        <v>24</v>
      </c>
      <c r="C23" s="22">
        <f>'ΟΚΤΩΒΡΙΟΣ 08'!$G23</f>
        <v>7</v>
      </c>
      <c r="D23" s="27">
        <v>118</v>
      </c>
      <c r="E23" s="22">
        <v>120</v>
      </c>
      <c r="F23" s="22">
        <v>0</v>
      </c>
      <c r="G23" s="37">
        <f t="shared" si="0"/>
        <v>5</v>
      </c>
      <c r="H23" s="22">
        <v>299</v>
      </c>
      <c r="I23" s="22">
        <v>0</v>
      </c>
      <c r="J23" s="23">
        <f t="shared" si="1"/>
        <v>49.833333333333336</v>
      </c>
      <c r="K23" s="4">
        <v>20</v>
      </c>
    </row>
    <row r="24" spans="1:11" ht="15" customHeight="1">
      <c r="A24" s="10">
        <v>9</v>
      </c>
      <c r="B24" s="14" t="s">
        <v>25</v>
      </c>
      <c r="C24" s="22">
        <f>'ΟΚΤΩΒΡΙΟΣ 08'!$G24</f>
        <v>17</v>
      </c>
      <c r="D24" s="27">
        <v>87</v>
      </c>
      <c r="E24" s="22">
        <v>92</v>
      </c>
      <c r="F24" s="22">
        <v>0</v>
      </c>
      <c r="G24" s="37">
        <f t="shared" si="0"/>
        <v>12</v>
      </c>
      <c r="H24" s="22">
        <v>445</v>
      </c>
      <c r="I24" s="22">
        <v>3</v>
      </c>
      <c r="J24" s="23">
        <f t="shared" si="1"/>
        <v>70.63492063492063</v>
      </c>
      <c r="K24" s="4">
        <v>21</v>
      </c>
    </row>
    <row r="25" spans="1:11" ht="15" customHeight="1">
      <c r="A25" s="10">
        <v>10</v>
      </c>
      <c r="B25" s="14" t="s">
        <v>26</v>
      </c>
      <c r="C25" s="22">
        <f>'ΟΚΤΩΒΡΙΟΣ 08'!$G25</f>
        <v>4</v>
      </c>
      <c r="D25" s="27">
        <v>5</v>
      </c>
      <c r="E25" s="22">
        <v>5</v>
      </c>
      <c r="F25" s="22">
        <v>1</v>
      </c>
      <c r="G25" s="37">
        <f t="shared" si="0"/>
        <v>4</v>
      </c>
      <c r="H25" s="22">
        <v>119</v>
      </c>
      <c r="I25" s="22">
        <v>2</v>
      </c>
      <c r="J25" s="23">
        <f t="shared" si="1"/>
        <v>99.16666666666667</v>
      </c>
      <c r="K25" s="4">
        <v>4</v>
      </c>
    </row>
    <row r="26" spans="1:11" ht="15" customHeight="1">
      <c r="A26" s="10">
        <v>11</v>
      </c>
      <c r="B26" s="14" t="s">
        <v>27</v>
      </c>
      <c r="C26" s="22">
        <f>'ΟΚΤΩΒΡΙΟΣ 08'!$G26</f>
        <v>0</v>
      </c>
      <c r="D26" s="27">
        <v>303</v>
      </c>
      <c r="E26" s="22">
        <v>303</v>
      </c>
      <c r="F26" s="22">
        <v>0</v>
      </c>
      <c r="G26" s="37">
        <f t="shared" si="0"/>
        <v>0</v>
      </c>
      <c r="H26" s="22">
        <v>282</v>
      </c>
      <c r="I26" s="22">
        <v>0</v>
      </c>
      <c r="J26" s="23">
        <f t="shared" si="1"/>
        <v>156.66666666666666</v>
      </c>
      <c r="K26" s="4">
        <v>6</v>
      </c>
    </row>
    <row r="27" spans="1:12" ht="15" customHeight="1">
      <c r="A27" s="10">
        <v>12</v>
      </c>
      <c r="B27" s="14" t="s">
        <v>28</v>
      </c>
      <c r="C27" s="22">
        <f>'ΟΚΤΩΒΡΙΟΣ 08'!$G27</f>
        <v>0</v>
      </c>
      <c r="D27" s="27">
        <v>165</v>
      </c>
      <c r="E27" s="22">
        <v>165</v>
      </c>
      <c r="F27" s="22">
        <v>0</v>
      </c>
      <c r="G27" s="37">
        <f t="shared" si="0"/>
        <v>0</v>
      </c>
      <c r="H27" s="22">
        <v>165</v>
      </c>
      <c r="I27" s="22">
        <v>0</v>
      </c>
      <c r="J27" s="23">
        <f t="shared" si="1"/>
        <v>137.5</v>
      </c>
      <c r="K27" s="4">
        <v>4</v>
      </c>
      <c r="L27" s="2">
        <v>20</v>
      </c>
    </row>
    <row r="28" spans="1:11" ht="15" customHeight="1" thickBot="1">
      <c r="A28" s="28">
        <v>13</v>
      </c>
      <c r="B28" s="29" t="s">
        <v>29</v>
      </c>
      <c r="C28" s="22">
        <f>'ΟΚΤΩΒΡΙΟΣ 08'!$G28</f>
        <v>0</v>
      </c>
      <c r="D28" s="31"/>
      <c r="E28" s="30"/>
      <c r="F28" s="30"/>
      <c r="G28" s="37">
        <f t="shared" si="0"/>
        <v>0</v>
      </c>
      <c r="H28" s="30"/>
      <c r="I28" s="30"/>
      <c r="J28" s="32">
        <f t="shared" si="1"/>
        <v>0</v>
      </c>
      <c r="K28" s="33">
        <v>15</v>
      </c>
    </row>
    <row r="29" spans="1:11" s="120" customFormat="1" ht="15.75" customHeight="1" thickBot="1">
      <c r="A29" s="11"/>
      <c r="B29" s="13" t="s">
        <v>16</v>
      </c>
      <c r="C29" s="25">
        <f aca="true" t="shared" si="2" ref="C29:H29">SUM(C16:C28)</f>
        <v>94</v>
      </c>
      <c r="D29" s="25">
        <f t="shared" si="2"/>
        <v>1736</v>
      </c>
      <c r="E29" s="25">
        <f t="shared" si="2"/>
        <v>1746</v>
      </c>
      <c r="F29" s="25">
        <f t="shared" si="2"/>
        <v>18</v>
      </c>
      <c r="G29" s="25">
        <f>SUM(G16:G28)</f>
        <v>84</v>
      </c>
      <c r="H29" s="25">
        <f t="shared" si="2"/>
        <v>3726</v>
      </c>
      <c r="I29" s="25">
        <f>SUM(I16:I28)</f>
        <v>31</v>
      </c>
      <c r="J29" s="26">
        <f>(($H29-(H28+H27+H26))*100)/(($K29-(K28+K27+K26))*$L$16)</f>
        <v>57.225130890052355</v>
      </c>
      <c r="K29" s="12">
        <f>SUM(K16:K28)</f>
        <v>216</v>
      </c>
    </row>
    <row r="30" spans="7:10" ht="12.75">
      <c r="G30" s="129"/>
      <c r="I30" s="2"/>
      <c r="J30" s="34"/>
    </row>
    <row r="31" ht="12.75">
      <c r="I31" s="2"/>
    </row>
    <row r="34" ht="12.75">
      <c r="G34" t="s">
        <v>182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 t="s">
        <v>183</v>
      </c>
      <c r="B39" s="151"/>
      <c r="C39" s="151"/>
      <c r="F39" s="151" t="s">
        <v>167</v>
      </c>
      <c r="G39" s="151"/>
      <c r="H39" s="151"/>
      <c r="I39" s="2"/>
    </row>
    <row r="44" spans="1:3" ht="12.75">
      <c r="A44" s="151"/>
      <c r="B44" s="151"/>
      <c r="C44" s="151"/>
    </row>
  </sheetData>
  <mergeCells count="8">
    <mergeCell ref="A39:C39"/>
    <mergeCell ref="F39:H39"/>
    <mergeCell ref="A44:C44"/>
    <mergeCell ref="A11:J11"/>
    <mergeCell ref="A9:J9"/>
    <mergeCell ref="A13:J13"/>
    <mergeCell ref="A36:C36"/>
    <mergeCell ref="F36:H36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5">
      <selection activeCell="C16" sqref="C16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185</v>
      </c>
    </row>
    <row r="5" ht="12.75">
      <c r="A5" t="s">
        <v>186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165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39</v>
      </c>
    </row>
    <row r="16" spans="1:12" ht="15" customHeight="1">
      <c r="A16" s="10">
        <v>1</v>
      </c>
      <c r="B16" s="14" t="s">
        <v>17</v>
      </c>
      <c r="C16" s="22">
        <f>'ΝΟΕΜΒΡΙΟΣ 08'!$G16</f>
        <v>26</v>
      </c>
      <c r="D16" s="3">
        <v>281</v>
      </c>
      <c r="E16" s="3">
        <v>290</v>
      </c>
      <c r="F16" s="3">
        <v>16</v>
      </c>
      <c r="G16" s="37">
        <f>D16+C16-E16</f>
        <v>17</v>
      </c>
      <c r="H16" s="3">
        <v>833</v>
      </c>
      <c r="I16" s="3">
        <v>8</v>
      </c>
      <c r="J16" s="20">
        <f>($H16*100)/($K16*$L$16)</f>
        <v>62.49062265566391</v>
      </c>
      <c r="K16" s="4">
        <v>43</v>
      </c>
      <c r="L16">
        <v>31</v>
      </c>
    </row>
    <row r="17" spans="1:11" ht="15" customHeight="1">
      <c r="A17" s="10">
        <v>2</v>
      </c>
      <c r="B17" s="14" t="s">
        <v>18</v>
      </c>
      <c r="C17" s="22">
        <f>'ΝΟΕΜΒΡΙΟΣ 08'!$G17</f>
        <v>18</v>
      </c>
      <c r="D17" s="3">
        <v>159</v>
      </c>
      <c r="E17" s="3">
        <v>168</v>
      </c>
      <c r="F17" s="3">
        <v>2</v>
      </c>
      <c r="G17" s="37">
        <f aca="true" t="shared" si="0" ref="G17:G28">D17+C17-E17</f>
        <v>9</v>
      </c>
      <c r="H17" s="3">
        <v>451</v>
      </c>
      <c r="I17" s="3">
        <v>7</v>
      </c>
      <c r="J17" s="20">
        <f>SUM($H17*100)/($K17*$L$16)</f>
        <v>48.494623655913976</v>
      </c>
      <c r="K17" s="4">
        <v>30</v>
      </c>
    </row>
    <row r="18" spans="1:11" ht="15" customHeight="1">
      <c r="A18" s="10">
        <v>3</v>
      </c>
      <c r="B18" s="14" t="s">
        <v>19</v>
      </c>
      <c r="C18" s="22">
        <f>'ΝΟΕΜΒΡΙΟΣ 08'!$G18</f>
        <v>5</v>
      </c>
      <c r="D18" s="3">
        <v>115</v>
      </c>
      <c r="E18" s="3">
        <v>118</v>
      </c>
      <c r="F18" s="3">
        <v>0</v>
      </c>
      <c r="G18" s="37">
        <f t="shared" si="0"/>
        <v>2</v>
      </c>
      <c r="H18" s="3">
        <v>189</v>
      </c>
      <c r="I18" s="3">
        <v>9</v>
      </c>
      <c r="J18" s="20">
        <f>SUM($H18*100)/($K18*$L$16)</f>
        <v>33.87096774193548</v>
      </c>
      <c r="K18" s="4">
        <v>18</v>
      </c>
    </row>
    <row r="19" spans="1:11" ht="15" customHeight="1">
      <c r="A19" s="10">
        <v>4</v>
      </c>
      <c r="B19" s="14" t="s">
        <v>20</v>
      </c>
      <c r="C19" s="22">
        <f>'ΝΟΕΜΒΡΙΟΣ 08'!$G19</f>
        <v>1</v>
      </c>
      <c r="D19" s="3">
        <v>151</v>
      </c>
      <c r="E19" s="3">
        <v>151</v>
      </c>
      <c r="F19" s="3">
        <v>0</v>
      </c>
      <c r="G19" s="37">
        <f t="shared" si="0"/>
        <v>1</v>
      </c>
      <c r="H19" s="3">
        <v>162</v>
      </c>
      <c r="I19" s="3">
        <v>0</v>
      </c>
      <c r="J19" s="20">
        <f>SUM($H19*100)/($K19*$L$16)</f>
        <v>52.25806451612903</v>
      </c>
      <c r="K19" s="4">
        <v>10</v>
      </c>
    </row>
    <row r="20" spans="1:11" ht="15" customHeight="1">
      <c r="A20" s="10">
        <v>5</v>
      </c>
      <c r="B20" s="14" t="s">
        <v>21</v>
      </c>
      <c r="C20" s="22">
        <f>'ΝΟΕΜΒΡΙΟΣ 08'!$G20</f>
        <v>1</v>
      </c>
      <c r="D20" s="3">
        <v>27</v>
      </c>
      <c r="E20" s="3">
        <v>28</v>
      </c>
      <c r="F20" s="3">
        <v>0</v>
      </c>
      <c r="G20" s="37">
        <f t="shared" si="0"/>
        <v>0</v>
      </c>
      <c r="H20" s="3">
        <v>49</v>
      </c>
      <c r="I20" s="3">
        <v>1</v>
      </c>
      <c r="J20" s="20">
        <f>SUM($H20*100)/($K20*$L$16)</f>
        <v>19.758064516129032</v>
      </c>
      <c r="K20" s="4">
        <v>8</v>
      </c>
    </row>
    <row r="21" spans="1:11" ht="15" customHeight="1">
      <c r="A21" s="10">
        <v>6</v>
      </c>
      <c r="B21" s="14" t="s">
        <v>22</v>
      </c>
      <c r="C21" s="22">
        <f>'ΝΟΕΜΒΡΙΟΣ 08'!$G21</f>
        <v>7</v>
      </c>
      <c r="D21" s="3">
        <v>91</v>
      </c>
      <c r="E21" s="3">
        <v>95</v>
      </c>
      <c r="F21" s="3">
        <v>2</v>
      </c>
      <c r="G21" s="37">
        <f t="shared" si="0"/>
        <v>3</v>
      </c>
      <c r="H21" s="3">
        <v>191</v>
      </c>
      <c r="I21" s="3">
        <v>9</v>
      </c>
      <c r="J21" s="20">
        <f aca="true" t="shared" si="1" ref="J21:J28">SUM($H21*100)/($K21*$L$16)</f>
        <v>32.42784380305603</v>
      </c>
      <c r="K21" s="4">
        <v>19</v>
      </c>
    </row>
    <row r="22" spans="1:11" ht="15" customHeight="1">
      <c r="A22" s="10">
        <v>7</v>
      </c>
      <c r="B22" s="14" t="s">
        <v>23</v>
      </c>
      <c r="C22" s="22">
        <f>'ΝΟΕΜΒΡΙΟΣ 08'!$G22</f>
        <v>5</v>
      </c>
      <c r="D22" s="3">
        <v>147</v>
      </c>
      <c r="E22" s="3">
        <v>149</v>
      </c>
      <c r="F22" s="3">
        <v>0</v>
      </c>
      <c r="G22" s="37">
        <f t="shared" si="0"/>
        <v>3</v>
      </c>
      <c r="H22" s="3">
        <v>304</v>
      </c>
      <c r="I22" s="3">
        <v>0</v>
      </c>
      <c r="J22" s="20">
        <f t="shared" si="1"/>
        <v>54.48028673835125</v>
      </c>
      <c r="K22" s="4">
        <v>18</v>
      </c>
    </row>
    <row r="23" spans="1:11" ht="15" customHeight="1">
      <c r="A23" s="10">
        <v>8</v>
      </c>
      <c r="B23" s="14" t="s">
        <v>24</v>
      </c>
      <c r="C23" s="22">
        <f>'ΝΟΕΜΒΡΙΟΣ 08'!$G23</f>
        <v>5</v>
      </c>
      <c r="D23" s="3">
        <v>132</v>
      </c>
      <c r="E23" s="3">
        <v>131</v>
      </c>
      <c r="F23" s="3">
        <v>0</v>
      </c>
      <c r="G23" s="37">
        <f t="shared" si="0"/>
        <v>6</v>
      </c>
      <c r="H23" s="3">
        <v>272</v>
      </c>
      <c r="I23" s="3">
        <v>0</v>
      </c>
      <c r="J23" s="20">
        <f t="shared" si="1"/>
        <v>43.87096774193548</v>
      </c>
      <c r="K23" s="4">
        <v>20</v>
      </c>
    </row>
    <row r="24" spans="1:11" ht="15" customHeight="1">
      <c r="A24" s="10">
        <v>9</v>
      </c>
      <c r="B24" s="14" t="s">
        <v>25</v>
      </c>
      <c r="C24" s="22">
        <f>'ΝΟΕΜΒΡΙΟΣ 08'!$G24</f>
        <v>12</v>
      </c>
      <c r="D24" s="3">
        <v>92</v>
      </c>
      <c r="E24" s="3">
        <v>90</v>
      </c>
      <c r="F24" s="3">
        <v>1</v>
      </c>
      <c r="G24" s="37">
        <f t="shared" si="0"/>
        <v>14</v>
      </c>
      <c r="H24" s="3">
        <v>528</v>
      </c>
      <c r="I24" s="3">
        <v>0</v>
      </c>
      <c r="J24" s="20">
        <f t="shared" si="1"/>
        <v>81.10599078341014</v>
      </c>
      <c r="K24" s="4">
        <v>21</v>
      </c>
    </row>
    <row r="25" spans="1:11" ht="15" customHeight="1">
      <c r="A25" s="10">
        <v>10</v>
      </c>
      <c r="B25" s="14" t="s">
        <v>26</v>
      </c>
      <c r="C25" s="22">
        <f>'ΝΟΕΜΒΡΙΟΣ 08'!$G25</f>
        <v>4</v>
      </c>
      <c r="D25" s="3">
        <v>9</v>
      </c>
      <c r="E25" s="3">
        <v>9</v>
      </c>
      <c r="F25" s="3">
        <v>4</v>
      </c>
      <c r="G25" s="37">
        <f t="shared" si="0"/>
        <v>4</v>
      </c>
      <c r="H25" s="3">
        <v>120</v>
      </c>
      <c r="I25" s="3">
        <v>1</v>
      </c>
      <c r="J25" s="20">
        <f t="shared" si="1"/>
        <v>96.7741935483871</v>
      </c>
      <c r="K25" s="4">
        <v>4</v>
      </c>
    </row>
    <row r="26" spans="1:11" ht="15" customHeight="1">
      <c r="A26" s="10">
        <v>11</v>
      </c>
      <c r="B26" s="14" t="s">
        <v>27</v>
      </c>
      <c r="C26" s="22">
        <f>'ΝΟΕΜΒΡΙΟΣ 08'!$G26</f>
        <v>0</v>
      </c>
      <c r="D26" s="3">
        <v>271</v>
      </c>
      <c r="E26" s="3">
        <v>271</v>
      </c>
      <c r="F26" s="3">
        <v>0</v>
      </c>
      <c r="G26" s="37">
        <f t="shared" si="0"/>
        <v>0</v>
      </c>
      <c r="H26" s="3">
        <v>253</v>
      </c>
      <c r="I26" s="3">
        <v>0</v>
      </c>
      <c r="J26" s="20">
        <f t="shared" si="1"/>
        <v>136.0215053763441</v>
      </c>
      <c r="K26" s="4">
        <v>6</v>
      </c>
    </row>
    <row r="27" spans="1:12" ht="15" customHeight="1">
      <c r="A27" s="10">
        <v>12</v>
      </c>
      <c r="B27" s="14" t="s">
        <v>28</v>
      </c>
      <c r="C27" s="22">
        <f>'ΝΟΕΜΒΡΙΟΣ 08'!$G27</f>
        <v>0</v>
      </c>
      <c r="D27" s="3">
        <v>201</v>
      </c>
      <c r="E27" s="3">
        <v>201</v>
      </c>
      <c r="F27" s="3">
        <v>0</v>
      </c>
      <c r="G27" s="37">
        <v>0</v>
      </c>
      <c r="H27" s="3">
        <v>206</v>
      </c>
      <c r="I27" s="3">
        <v>0</v>
      </c>
      <c r="J27" s="20">
        <f t="shared" si="1"/>
        <v>166.1290322580645</v>
      </c>
      <c r="K27" s="4">
        <v>4</v>
      </c>
      <c r="L27">
        <v>21</v>
      </c>
    </row>
    <row r="28" spans="1:11" ht="15" customHeight="1" thickBot="1">
      <c r="A28" s="18">
        <v>13</v>
      </c>
      <c r="B28" s="19" t="s">
        <v>29</v>
      </c>
      <c r="C28" s="22">
        <f>'ΝΟΕΜΒΡΙΟΣ 08'!$G28</f>
        <v>0</v>
      </c>
      <c r="D28" s="5"/>
      <c r="E28" s="5"/>
      <c r="F28" s="5"/>
      <c r="G28" s="37">
        <f t="shared" si="0"/>
        <v>0</v>
      </c>
      <c r="H28" s="5"/>
      <c r="I28" s="5"/>
      <c r="J28" s="20">
        <f t="shared" si="1"/>
        <v>0</v>
      </c>
      <c r="K28" s="6">
        <v>15</v>
      </c>
    </row>
    <row r="29" spans="1:11" ht="15.75" customHeight="1" thickBot="1">
      <c r="A29" s="11"/>
      <c r="B29" s="13" t="s">
        <v>16</v>
      </c>
      <c r="C29" s="25">
        <f>SUM(C16:C28)</f>
        <v>84</v>
      </c>
      <c r="D29" s="16">
        <f aca="true" t="shared" si="2" ref="D29:I29">SUM(D16:D28)</f>
        <v>1676</v>
      </c>
      <c r="E29" s="16">
        <f t="shared" si="2"/>
        <v>1701</v>
      </c>
      <c r="F29" s="16">
        <f t="shared" si="2"/>
        <v>25</v>
      </c>
      <c r="G29" s="16">
        <f t="shared" si="2"/>
        <v>59</v>
      </c>
      <c r="H29" s="16">
        <f t="shared" si="2"/>
        <v>3558</v>
      </c>
      <c r="I29" s="16">
        <f t="shared" si="2"/>
        <v>35</v>
      </c>
      <c r="J29" s="21">
        <f>(($H29-(H28+H27+H26))*100)/(($K29-(K28+K27+K26))*$L$16)</f>
        <v>52.339131903394694</v>
      </c>
      <c r="K29" s="12">
        <f>SUM(K16:K28)</f>
        <v>216</v>
      </c>
    </row>
    <row r="30" ht="12.75">
      <c r="I30" s="99"/>
    </row>
    <row r="33" ht="12.75">
      <c r="G33" t="s">
        <v>184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 t="s">
        <v>172</v>
      </c>
      <c r="B39" s="151"/>
      <c r="C39" s="151"/>
      <c r="F39" s="151" t="s">
        <v>167</v>
      </c>
      <c r="G39" s="151"/>
      <c r="H39" s="151"/>
      <c r="I39" s="2"/>
    </row>
    <row r="40" spans="1:3" ht="12.75">
      <c r="A40" s="151" t="s">
        <v>187</v>
      </c>
      <c r="B40" s="151"/>
      <c r="C40" s="151"/>
    </row>
    <row r="43" spans="1:3" ht="12.75">
      <c r="A43" s="151"/>
      <c r="B43" s="151"/>
      <c r="C43" s="151"/>
    </row>
  </sheetData>
  <mergeCells count="9">
    <mergeCell ref="A40:C40"/>
    <mergeCell ref="A43:C43"/>
    <mergeCell ref="A36:C36"/>
    <mergeCell ref="A39:C39"/>
    <mergeCell ref="F39:H39"/>
    <mergeCell ref="A11:J11"/>
    <mergeCell ref="A9:J9"/>
    <mergeCell ref="A13:J13"/>
    <mergeCell ref="F36:H36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3">
      <selection activeCell="K24" sqref="K24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35</v>
      </c>
    </row>
    <row r="5" ht="12.75">
      <c r="A5" t="s">
        <v>14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140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f>'ΙΑΝΟΥΑΡΙΟΣ 08'!$C$16</f>
        <v>28</v>
      </c>
      <c r="D16" s="3">
        <f>'ΙΑΝΟΥΑΡΙΟΣ 08'!D16+'ΦΕΒΡΟΥΑΡΙΟΣ 08'!D16+'ΜΑΡΤΙΟΣ 08'!D16+'ΑΠΡΙΛΙΟΣ 08'!D16+'ΜΑΙΟΣ 08'!D16+'ΙΟΥΝΙΟΣ 08'!D16+'ΙΟΥΛΙΟΣ 08'!D16+'ΑΥΓΟΥΣΤΟΣ 08'!D16+'ΣΕΠΤΕΜΒΡΙΟΣ 08'!D16+'ΟΚΤΩΒΡΙΟΣ 08'!D16+'ΝΟΕΜΒΡΙΟΣ 08'!D16+'ΔΕΚΕΜΒΡΙΟΣ 08'!D16</f>
        <v>3637</v>
      </c>
      <c r="E16" s="3">
        <f>'ΙΑΝΟΥΑΡΙΟΣ 08'!E16+'ΦΕΒΡΟΥΑΡΙΟΣ 08'!E16+'ΜΑΡΤΙΟΣ 08'!E16+'ΑΠΡΙΛΙΟΣ 08'!E16+'ΜΑΙΟΣ 08'!E16+'ΙΟΥΝΙΟΣ 08'!E16+'ΙΟΥΛΙΟΣ 08'!E16+'ΑΥΓΟΥΣΤΟΣ 08'!E16+'ΣΕΠΤΕΜΒΡΙΟΣ 08'!E16+'ΟΚΤΩΒΡΙΟΣ 08'!E16+'ΝΟΕΜΒΡΙΟΣ 08'!E16+'ΔΕΚΕΜΒΡΙΟΣ 08'!E16</f>
        <v>3648</v>
      </c>
      <c r="F16" s="3">
        <f>'ΙΑΝΟΥΑΡΙΟΣ 08'!F16+'ΦΕΒΡΟΥΑΡΙΟΣ 08'!F16+'ΜΑΡΤΙΟΣ 08'!F16+'ΑΠΡΙΛΙΟΣ 08'!F16+'ΜΑΙΟΣ 08'!F16+'ΙΟΥΝΙΟΣ 08'!F16+'ΙΟΥΛΙΟΣ 08'!F16+'ΑΥΓΟΥΣΤΟΣ 08'!F16+'ΣΕΠΤΕΜΒΡΙΟΣ 08'!F16+'ΟΚΤΩΒΡΙΟΣ 08'!F16+'ΝΟΕΜΒΡΙΟΣ 08'!F16+'ΔΕΚΕΜΒΡΙΟΣ 08'!F16</f>
        <v>223</v>
      </c>
      <c r="G16" s="37">
        <f>D16+C16-E16</f>
        <v>17</v>
      </c>
      <c r="H16" s="3">
        <f>'ΙΑΝΟΥΑΡΙΟΣ 08'!H16+'ΦΕΒΡΟΥΑΡΙΟΣ 08'!H16+'ΜΑΡΤΙΟΣ 08'!H16+'ΑΠΡΙΛΙΟΣ 08'!H16+'ΜΑΙΟΣ 08'!H16+'ΙΟΥΝΙΟΣ 08'!H16+'ΙΟΥΛΙΟΣ 08'!H16+'ΑΥΓΟΥΣΤΟΣ 08'!H16+'ΣΕΠΤΕΜΒΡΙΟΣ 08'!H16+'ΟΚΤΩΒΡΙΟΣ 08'!H16+'ΝΟΕΜΒΡΙΟΣ 08'!H16+'ΔΕΚΕΜΒΡΙΟΣ 08'!H16</f>
        <v>10575</v>
      </c>
      <c r="I16" s="3">
        <f>'ΙΑΝΟΥΑΡΙΟΣ 08'!I16+'ΦΕΒΡΟΥΑΡΙΟΣ 08'!I16+'ΜΑΡΤΙΟΣ 08'!I16+'ΑΠΡΙΛΙΟΣ 08'!I16+'ΜΑΙΟΣ 08'!I16+'ΙΟΥΝΙΟΣ 08'!I16+'ΙΟΥΛΙΟΣ 08'!I16+'ΑΥΓΟΥΣΤΟΣ 08'!I16+'ΣΕΠΤΕΜΒΡΙΟΣ 08'!I16+'ΟΚΤΩΒΡΙΟΣ 08'!I16+'ΝΟΕΜΒΡΙΟΣ 08'!I16+'ΔΕΚΕΜΒΡΙΟΣ 08'!I16</f>
        <v>96</v>
      </c>
      <c r="J16" s="20">
        <f>($H16*100)/($K16*$L$16)</f>
        <v>67.19405261151353</v>
      </c>
      <c r="K16" s="4">
        <v>43</v>
      </c>
      <c r="L16" s="3">
        <f>'ΙΑΝΟΥΑΡΙΟΣ 08'!L16+'ΦΕΒΡΟΥΑΡΙΟΣ 08'!L16+'ΜΑΡΤΙΟΣ 08'!L16+'ΑΠΡΙΛΙΟΣ 08'!L16+'ΜΑΙΟΣ 08'!L16+'ΙΟΥΝΙΟΣ 08'!L16+'ΙΟΥΛΙΟΣ 08'!L16+'ΑΥΓΟΥΣΤΟΣ 08'!L16+'ΣΕΠΤΕΜΒΡΙΟΣ 08'!L16+'ΟΚΤΩΒΡΙΟΣ 08'!L16+'ΝΟΕΜΒΡΙΟΣ 08'!L16+'ΔΕΚΕΜΒΡΙΟΣ 08'!L16</f>
        <v>366</v>
      </c>
    </row>
    <row r="17" spans="1:12" ht="15" customHeight="1">
      <c r="A17" s="10">
        <v>2</v>
      </c>
      <c r="B17" s="14" t="s">
        <v>18</v>
      </c>
      <c r="C17" s="3">
        <f>'ΙΑΝΟΥΑΡΙΟΣ 08'!C17</f>
        <v>8</v>
      </c>
      <c r="D17" s="3">
        <f>'ΙΑΝΟΥΑΡΙΟΣ 08'!D17+'ΦΕΒΡΟΥΑΡΙΟΣ 08'!D17+'ΜΑΡΤΙΟΣ 08'!D17+'ΑΠΡΙΛΙΟΣ 08'!D17+'ΜΑΙΟΣ 08'!D17+'ΙΟΥΝΙΟΣ 08'!D17+'ΙΟΥΛΙΟΣ 08'!D17+'ΑΥΓΟΥΣΤΟΣ 08'!D17+'ΣΕΠΤΕΜΒΡΙΟΣ 08'!D17+'ΟΚΤΩΒΡΙΟΣ 08'!D17+'ΝΟΕΜΒΡΙΟΣ 08'!D17+'ΔΕΚΕΜΒΡΙΟΣ 08'!D17</f>
        <v>2169</v>
      </c>
      <c r="E17" s="3">
        <f>'ΙΑΝΟΥΑΡΙΟΣ 08'!E17+'ΦΕΒΡΟΥΑΡΙΟΣ 08'!E17+'ΜΑΡΤΙΟΣ 08'!E17+'ΑΠΡΙΛΙΟΣ 08'!E17+'ΜΑΙΟΣ 08'!E17+'ΙΟΥΝΙΟΣ 08'!E17+'ΙΟΥΛΙΟΣ 08'!E17+'ΑΥΓΟΥΣΤΟΣ 08'!E17+'ΣΕΠΤΕΜΒΡΙΟΣ 08'!E17+'ΟΚΤΩΒΡΙΟΣ 08'!E17+'ΝΟΕΜΒΡΙΟΣ 08'!E17+'ΔΕΚΕΜΒΡΙΟΣ 08'!E17</f>
        <v>2168</v>
      </c>
      <c r="F17" s="3">
        <f>'ΙΑΝΟΥΑΡΙΟΣ 08'!F17+'ΦΕΒΡΟΥΑΡΙΟΣ 08'!F17+'ΜΑΡΤΙΟΣ 08'!F17+'ΑΠΡΙΛΙΟΣ 08'!F17+'ΜΑΙΟΣ 08'!F17+'ΙΟΥΝΙΟΣ 08'!F17+'ΙΟΥΛΙΟΣ 08'!F17+'ΑΥΓΟΥΣΤΟΣ 08'!F17+'ΣΕΠΤΕΜΒΡΙΟΣ 08'!F17+'ΟΚΤΩΒΡΙΟΣ 08'!F17+'ΝΟΕΜΒΡΙΟΣ 08'!F17+'ΔΕΚΕΜΒΡΙΟΣ 08'!F17</f>
        <v>15</v>
      </c>
      <c r="G17" s="37">
        <f aca="true" t="shared" si="0" ref="G17:G28">D17+C17-E17</f>
        <v>9</v>
      </c>
      <c r="H17" s="3">
        <f>'ΙΑΝΟΥΑΡΙΟΣ 08'!H17+'ΦΕΒΡΟΥΑΡΙΟΣ 08'!H17+'ΜΑΡΤΙΟΣ 08'!H17+'ΑΠΡΙΛΙΟΣ 08'!H17+'ΜΑΙΟΣ 08'!H17+'ΙΟΥΝΙΟΣ 08'!H17+'ΙΟΥΛΙΟΣ 08'!H17+'ΑΥΓΟΥΣΤΟΣ 08'!H17+'ΣΕΠΤΕΜΒΡΙΟΣ 08'!H17+'ΟΚΤΩΒΡΙΟΣ 08'!H17+'ΝΟΕΜΒΡΙΟΣ 08'!H17+'ΔΕΚΕΜΒΡΙΟΣ 08'!H17</f>
        <v>5987</v>
      </c>
      <c r="I17" s="3">
        <f>'ΙΑΝΟΥΑΡΙΟΣ 08'!I17+'ΦΕΒΡΟΥΑΡΙΟΣ 08'!I17+'ΜΑΡΤΙΟΣ 08'!I17+'ΑΠΡΙΛΙΟΣ 08'!I17+'ΜΑΙΟΣ 08'!I17+'ΙΟΥΝΙΟΣ 08'!I17+'ΙΟΥΛΙΟΣ 08'!I17+'ΑΥΓΟΥΣΤΟΣ 08'!I17+'ΣΕΠΤΕΜΒΡΙΟΣ 08'!I17+'ΟΚΤΩΒΡΙΟΣ 08'!I17+'ΝΟΕΜΒΡΙΟΣ 08'!I17+'ΔΕΚΕΜΒΡΙΟΣ 08'!I17</f>
        <v>48</v>
      </c>
      <c r="J17" s="20">
        <f aca="true" t="shared" si="1" ref="J17:J28">($H17*100)/($K17*$L$16)</f>
        <v>54.5264116575592</v>
      </c>
      <c r="K17" s="4">
        <v>30</v>
      </c>
      <c r="L17">
        <v>253</v>
      </c>
    </row>
    <row r="18" spans="1:11" ht="15" customHeight="1">
      <c r="A18" s="10">
        <v>3</v>
      </c>
      <c r="B18" s="14" t="s">
        <v>19</v>
      </c>
      <c r="C18" s="3">
        <f>'ΙΑΝΟΥΑΡΙΟΣ 08'!C18</f>
        <v>7</v>
      </c>
      <c r="D18" s="3">
        <f>'ΙΑΝΟΥΑΡΙΟΣ 08'!D18+'ΦΕΒΡΟΥΑΡΙΟΣ 08'!D18+'ΜΑΡΤΙΟΣ 08'!D18+'ΑΠΡΙΛΙΟΣ 08'!D18+'ΜΑΙΟΣ 08'!D18+'ΙΟΥΝΙΟΣ 08'!D18+'ΙΟΥΛΙΟΣ 08'!D18+'ΑΥΓΟΥΣΤΟΣ 08'!D18+'ΣΕΠΤΕΜΒΡΙΟΣ 08'!D18+'ΟΚΤΩΒΡΙΟΣ 08'!D18+'ΝΟΕΜΒΡΙΟΣ 08'!D18+'ΔΕΚΕΜΒΡΙΟΣ 08'!D18</f>
        <v>1620</v>
      </c>
      <c r="E18" s="3">
        <f>'ΙΑΝΟΥΑΡΙΟΣ 08'!E18+'ΦΕΒΡΟΥΑΡΙΟΣ 08'!E18+'ΜΑΡΤΙΟΣ 08'!E18+'ΑΠΡΙΛΙΟΣ 08'!E18+'ΜΑΙΟΣ 08'!E18+'ΙΟΥΝΙΟΣ 08'!E18+'ΙΟΥΛΙΟΣ 08'!E18+'ΑΥΓΟΥΣΤΟΣ 08'!E18+'ΣΕΠΤΕΜΒΡΙΟΣ 08'!E18+'ΟΚΤΩΒΡΙΟΣ 08'!E18+'ΝΟΕΜΒΡΙΟΣ 08'!E18+'ΔΕΚΕΜΒΡΙΟΣ 08'!E18</f>
        <v>1625</v>
      </c>
      <c r="F18" s="3">
        <f>'ΙΑΝΟΥΑΡΙΟΣ 08'!F18+'ΦΕΒΡΟΥΑΡΙΟΣ 08'!F18+'ΜΑΡΤΙΟΣ 08'!F18+'ΑΠΡΙΛΙΟΣ 08'!F18+'ΜΑΙΟΣ 08'!F18+'ΙΟΥΝΙΟΣ 08'!F18+'ΙΟΥΛΙΟΣ 08'!F18+'ΑΥΓΟΥΣΤΟΣ 08'!F18+'ΣΕΠΤΕΜΒΡΙΟΣ 08'!F18+'ΟΚΤΩΒΡΙΟΣ 08'!F18+'ΝΟΕΜΒΡΙΟΣ 08'!F18+'ΔΕΚΕΜΒΡΙΟΣ 08'!F18</f>
        <v>0</v>
      </c>
      <c r="G18" s="37">
        <f t="shared" si="0"/>
        <v>2</v>
      </c>
      <c r="H18" s="3">
        <f>'ΙΑΝΟΥΑΡΙΟΣ 08'!H18+'ΦΕΒΡΟΥΑΡΙΟΣ 08'!H18+'ΜΑΡΤΙΟΣ 08'!H18+'ΑΠΡΙΛΙΟΣ 08'!H18+'ΜΑΙΟΣ 08'!H18+'ΙΟΥΝΙΟΣ 08'!H18+'ΙΟΥΛΙΟΣ 08'!H18+'ΑΥΓΟΥΣΤΟΣ 08'!H18+'ΣΕΠΤΕΜΒΡΙΟΣ 08'!H18+'ΟΚΤΩΒΡΙΟΣ 08'!H18+'ΝΟΕΜΒΡΙΟΣ 08'!H18+'ΔΕΚΕΜΒΡΙΟΣ 08'!H18</f>
        <v>3417</v>
      </c>
      <c r="I18" s="3">
        <f>'ΙΑΝΟΥΑΡΙΟΣ 08'!I18+'ΦΕΒΡΟΥΑΡΙΟΣ 08'!I18+'ΜΑΡΤΙΟΣ 08'!I18+'ΑΠΡΙΛΙΟΣ 08'!I18+'ΜΑΙΟΣ 08'!I18+'ΙΟΥΝΙΟΣ 08'!I18+'ΙΟΥΛΙΟΣ 08'!I18+'ΑΥΓΟΥΣΤΟΣ 08'!I18+'ΣΕΠΤΕΜΒΡΙΟΣ 08'!I18+'ΟΚΤΩΒΡΙΟΣ 08'!I18+'ΝΟΕΜΒΡΙΟΣ 08'!I18+'ΔΕΚΕΜΒΡΙΟΣ 08'!I18</f>
        <v>82</v>
      </c>
      <c r="J18" s="20">
        <f t="shared" si="1"/>
        <v>51.86703096539162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'ΙΑΝΟΥΑΡΙΟΣ 08'!C19</f>
        <v>0</v>
      </c>
      <c r="D19" s="3">
        <f>'ΙΑΝΟΥΑΡΙΟΣ 08'!D19+'ΦΕΒΡΟΥΑΡΙΟΣ 08'!D19+'ΜΑΡΤΙΟΣ 08'!D19+'ΑΠΡΙΛΙΟΣ 08'!D19+'ΜΑΙΟΣ 08'!D19+'ΙΟΥΝΙΟΣ 08'!D19+'ΙΟΥΛΙΟΣ 08'!D19+'ΑΥΓΟΥΣΤΟΣ 08'!D19+'ΣΕΠΤΕΜΒΡΙΟΣ 08'!D19+'ΟΚΤΩΒΡΙΟΣ 08'!D19+'ΝΟΕΜΒΡΙΟΣ 08'!D19+'ΔΕΚΕΜΒΡΙΟΣ 08'!D19</f>
        <v>1951</v>
      </c>
      <c r="E19" s="3">
        <f>'ΙΑΝΟΥΑΡΙΟΣ 08'!E19+'ΦΕΒΡΟΥΑΡΙΟΣ 08'!E19+'ΜΑΡΤΙΟΣ 08'!E19+'ΑΠΡΙΛΙΟΣ 08'!E19+'ΜΑΙΟΣ 08'!E19+'ΙΟΥΝΙΟΣ 08'!E19+'ΙΟΥΛΙΟΣ 08'!E19+'ΑΥΓΟΥΣΤΟΣ 08'!E19+'ΣΕΠΤΕΜΒΡΙΟΣ 08'!E19+'ΟΚΤΩΒΡΙΟΣ 08'!E19+'ΝΟΕΜΒΡΙΟΣ 08'!E19+'ΔΕΚΕΜΒΡΙΟΣ 08'!E19</f>
        <v>1950</v>
      </c>
      <c r="F19" s="3">
        <f>'ΙΑΝΟΥΑΡΙΟΣ 08'!F19+'ΦΕΒΡΟΥΑΡΙΟΣ 08'!F19+'ΜΑΡΤΙΟΣ 08'!F19+'ΑΠΡΙΛΙΟΣ 08'!F19+'ΜΑΙΟΣ 08'!F19+'ΙΟΥΝΙΟΣ 08'!F19+'ΙΟΥΛΙΟΣ 08'!F19+'ΑΥΓΟΥΣΤΟΣ 08'!F19+'ΣΕΠΤΕΜΒΡΙΟΣ 08'!F19+'ΟΚΤΩΒΡΙΟΣ 08'!F19+'ΝΟΕΜΒΡΙΟΣ 08'!F19+'ΔΕΚΕΜΒΡΙΟΣ 08'!F19</f>
        <v>0</v>
      </c>
      <c r="G19" s="37">
        <f t="shared" si="0"/>
        <v>1</v>
      </c>
      <c r="H19" s="3">
        <f>'ΙΑΝΟΥΑΡΙΟΣ 08'!H19+'ΦΕΒΡΟΥΑΡΙΟΣ 08'!H19+'ΜΑΡΤΙΟΣ 08'!H19+'ΑΠΡΙΛΙΟΣ 08'!H19+'ΜΑΙΟΣ 08'!H19+'ΙΟΥΝΙΟΣ 08'!H19+'ΙΟΥΛΙΟΣ 08'!H19+'ΑΥΓΟΥΣΤΟΣ 08'!H19+'ΣΕΠΤΕΜΒΡΙΟΣ 08'!H19+'ΟΚΤΩΒΡΙΟΣ 08'!H19+'ΝΟΕΜΒΡΙΟΣ 08'!H19+'ΔΕΚΕΜΒΡΙΟΣ 08'!H19</f>
        <v>2075</v>
      </c>
      <c r="I19" s="3">
        <f>'ΙΑΝΟΥΑΡΙΟΣ 08'!I19+'ΦΕΒΡΟΥΑΡΙΟΣ 08'!I19+'ΜΑΡΤΙΟΣ 08'!I19+'ΑΠΡΙΛΙΟΣ 08'!I19+'ΜΑΙΟΣ 08'!I19+'ΙΟΥΝΙΟΣ 08'!I19+'ΙΟΥΛΙΟΣ 08'!I19+'ΑΥΓΟΥΣΤΟΣ 08'!I19+'ΣΕΠΤΕΜΒΡΙΟΣ 08'!I19+'ΟΚΤΩΒΡΙΟΣ 08'!I19+'ΝΟΕΜΒΡΙΟΣ 08'!I19+'ΔΕΚΕΜΒΡΙΟΣ 08'!I19</f>
        <v>0</v>
      </c>
      <c r="J19" s="20">
        <f t="shared" si="1"/>
        <v>56.69398907103825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'ΙΑΝΟΥΑΡΙΟΣ 08'!C20</f>
        <v>0</v>
      </c>
      <c r="D20" s="3">
        <f>'ΙΑΝΟΥΑΡΙΟΣ 08'!D20+'ΦΕΒΡΟΥΑΡΙΟΣ 08'!D20+'ΜΑΡΤΙΟΣ 08'!D20+'ΑΠΡΙΛΙΟΣ 08'!D20+'ΜΑΙΟΣ 08'!D20+'ΙΟΥΝΙΟΣ 08'!D20+'ΙΟΥΛΙΟΣ 08'!D20+'ΑΥΓΟΥΣΤΟΣ 08'!D20+'ΣΕΠΤΕΜΒΡΙΟΣ 08'!D20+'ΟΚΤΩΒΡΙΟΣ 08'!D20+'ΝΟΕΜΒΡΙΟΣ 08'!D20+'ΔΕΚΕΜΒΡΙΟΣ 08'!D20</f>
        <v>195</v>
      </c>
      <c r="E20" s="3">
        <f>'ΙΑΝΟΥΑΡΙΟΣ 08'!E20+'ΦΕΒΡΟΥΑΡΙΟΣ 08'!E20+'ΜΑΡΤΙΟΣ 08'!E20+'ΑΠΡΙΛΙΟΣ 08'!E20+'ΜΑΙΟΣ 08'!E20+'ΙΟΥΝΙΟΣ 08'!E20+'ΙΟΥΛΙΟΣ 08'!E20+'ΑΥΓΟΥΣΤΟΣ 08'!E20+'ΣΕΠΤΕΜΒΡΙΟΣ 08'!E20+'ΟΚΤΩΒΡΙΟΣ 08'!E20+'ΝΟΕΜΒΡΙΟΣ 08'!E20+'ΔΕΚΕΜΒΡΙΟΣ 08'!E20</f>
        <v>195</v>
      </c>
      <c r="F20" s="3">
        <f>'ΙΑΝΟΥΑΡΙΟΣ 08'!F20+'ΦΕΒΡΟΥΑΡΙΟΣ 08'!F20+'ΜΑΡΤΙΟΣ 08'!F20+'ΑΠΡΙΛΙΟΣ 08'!F20+'ΜΑΙΟΣ 08'!F20+'ΙΟΥΝΙΟΣ 08'!F20+'ΙΟΥΛΙΟΣ 08'!F20+'ΑΥΓΟΥΣΤΟΣ 08'!F20+'ΣΕΠΤΕΜΒΡΙΟΣ 08'!F20+'ΟΚΤΩΒΡΙΟΣ 08'!F20+'ΝΟΕΜΒΡΙΟΣ 08'!F20+'ΔΕΚΕΜΒΡΙΟΣ 08'!F20</f>
        <v>0</v>
      </c>
      <c r="G20" s="37">
        <f t="shared" si="0"/>
        <v>0</v>
      </c>
      <c r="H20" s="3">
        <f>'ΙΑΝΟΥΑΡΙΟΣ 08'!H20+'ΦΕΒΡΟΥΑΡΙΟΣ 08'!H20+'ΜΑΡΤΙΟΣ 08'!H20+'ΑΠΡΙΛΙΟΣ 08'!H20+'ΜΑΙΟΣ 08'!H20+'ΙΟΥΝΙΟΣ 08'!H20+'ΙΟΥΛΙΟΣ 08'!H20+'ΑΥΓΟΥΣΤΟΣ 08'!H20+'ΣΕΠΤΕΜΒΡΙΟΣ 08'!H20+'ΟΚΤΩΒΡΙΟΣ 08'!H20+'ΝΟΕΜΒΡΙΟΣ 08'!H20+'ΔΕΚΕΜΒΡΙΟΣ 08'!H20</f>
        <v>430</v>
      </c>
      <c r="I20" s="3">
        <f>'ΙΑΝΟΥΑΡΙΟΣ 08'!I20+'ΦΕΒΡΟΥΑΡΙΟΣ 08'!I20+'ΜΑΡΤΙΟΣ 08'!I20+'ΑΠΡΙΛΙΟΣ 08'!I20+'ΜΑΙΟΣ 08'!I20+'ΙΟΥΝΙΟΣ 08'!I20+'ΙΟΥΛΙΟΣ 08'!I20+'ΑΥΓΟΥΣΤΟΣ 08'!I20+'ΣΕΠΤΕΜΒΡΙΟΣ 08'!I20+'ΟΚΤΩΒΡΙΟΣ 08'!I20+'ΝΟΕΜΒΡΙΟΣ 08'!I20+'ΔΕΚΕΜΒΡΙΟΣ 08'!I20</f>
        <v>3</v>
      </c>
      <c r="J20" s="20">
        <f t="shared" si="1"/>
        <v>14.685792349726777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'ΙΑΝΟΥΑΡΙΟΣ 08'!C21</f>
        <v>3</v>
      </c>
      <c r="D21" s="3">
        <f>'ΙΑΝΟΥΑΡΙΟΣ 08'!D21+'ΦΕΒΡΟΥΑΡΙΟΣ 08'!D21+'ΜΑΡΤΙΟΣ 08'!D21+'ΑΠΡΙΛΙΟΣ 08'!D21+'ΜΑΙΟΣ 08'!D21+'ΙΟΥΝΙΟΣ 08'!D21+'ΙΟΥΛΙΟΣ 08'!D21+'ΑΥΓΟΥΣΤΟΣ 08'!D21+'ΣΕΠΤΕΜΒΡΙΟΣ 08'!D21+'ΟΚΤΩΒΡΙΟΣ 08'!D21+'ΝΟΕΜΒΡΙΟΣ 08'!D21+'ΔΕΚΕΜΒΡΙΟΣ 08'!D21</f>
        <v>1322</v>
      </c>
      <c r="E21" s="3">
        <f>'ΙΑΝΟΥΑΡΙΟΣ 08'!E21+'ΦΕΒΡΟΥΑΡΙΟΣ 08'!E21+'ΜΑΡΤΙΟΣ 08'!E21+'ΑΠΡΙΛΙΟΣ 08'!E21+'ΜΑΙΟΣ 08'!E21+'ΙΟΥΝΙΟΣ 08'!E21+'ΙΟΥΛΙΟΣ 08'!E21+'ΑΥΓΟΥΣΤΟΣ 08'!E21+'ΣΕΠΤΕΜΒΡΙΟΣ 08'!E21+'ΟΚΤΩΒΡΙΟΣ 08'!E21+'ΝΟΕΜΒΡΙΟΣ 08'!E21+'ΔΕΚΕΜΒΡΙΟΣ 08'!E21</f>
        <v>1322</v>
      </c>
      <c r="F21" s="3">
        <f>'ΙΑΝΟΥΑΡΙΟΣ 08'!F21+'ΦΕΒΡΟΥΑΡΙΟΣ 08'!F21+'ΜΑΡΤΙΟΣ 08'!F21+'ΑΠΡΙΛΙΟΣ 08'!F21+'ΜΑΙΟΣ 08'!F21+'ΙΟΥΝΙΟΣ 08'!F21+'ΙΟΥΛΙΟΣ 08'!F21+'ΑΥΓΟΥΣΤΟΣ 08'!F21+'ΣΕΠΤΕΜΒΡΙΟΣ 08'!F21+'ΟΚΤΩΒΡΙΟΣ 08'!F21+'ΝΟΕΜΒΡΙΟΣ 08'!F21+'ΔΕΚΕΜΒΡΙΟΣ 08'!F21</f>
        <v>24</v>
      </c>
      <c r="G21" s="37">
        <f t="shared" si="0"/>
        <v>3</v>
      </c>
      <c r="H21" s="3">
        <f>'ΙΑΝΟΥΑΡΙΟΣ 08'!H21+'ΦΕΒΡΟΥΑΡΙΟΣ 08'!H21+'ΜΑΡΤΙΟΣ 08'!H21+'ΑΠΡΙΛΙΟΣ 08'!H21+'ΜΑΙΟΣ 08'!H21+'ΙΟΥΝΙΟΣ 08'!H21+'ΙΟΥΛΙΟΣ 08'!H21+'ΑΥΓΟΥΣΤΟΣ 08'!H21+'ΣΕΠΤΕΜΒΡΙΟΣ 08'!H21+'ΟΚΤΩΒΡΙΟΣ 08'!H21+'ΝΟΕΜΒΡΙΟΣ 08'!H21+'ΔΕΚΕΜΒΡΙΟΣ 08'!H21</f>
        <v>2903</v>
      </c>
      <c r="I21" s="3">
        <f>'ΙΑΝΟΥΑΡΙΟΣ 08'!I21+'ΦΕΒΡΟΥΑΡΙΟΣ 08'!I21+'ΜΑΡΤΙΟΣ 08'!I21+'ΑΠΡΙΛΙΟΣ 08'!I21+'ΜΑΙΟΣ 08'!I21+'ΙΟΥΝΙΟΣ 08'!I21+'ΙΟΥΛΙΟΣ 08'!I21+'ΑΥΓΟΥΣΤΟΣ 08'!I21+'ΣΕΠΤΕΜΒΡΙΟΣ 08'!I21+'ΟΚΤΩΒΡΙΟΣ 08'!I21+'ΝΟΕΜΒΡΙΟΣ 08'!I21+'ΔΕΚΕΜΒΡΙΟΣ 08'!I21</f>
        <v>111</v>
      </c>
      <c r="J21" s="20">
        <f t="shared" si="1"/>
        <v>41.74575783721599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'ΙΑΝΟΥΑΡΙΟΣ 08'!C22</f>
        <v>3</v>
      </c>
      <c r="D22" s="3">
        <f>'ΙΑΝΟΥΑΡΙΟΣ 08'!D22+'ΦΕΒΡΟΥΑΡΙΟΣ 08'!D22+'ΜΑΡΤΙΟΣ 08'!D22+'ΑΠΡΙΛΙΟΣ 08'!D22+'ΜΑΙΟΣ 08'!D22+'ΙΟΥΝΙΟΣ 08'!D22+'ΙΟΥΛΙΟΣ 08'!D22+'ΑΥΓΟΥΣΤΟΣ 08'!D22+'ΣΕΠΤΕΜΒΡΙΟΣ 08'!D22+'ΟΚΤΩΒΡΙΟΣ 08'!D22+'ΝΟΕΜΒΡΙΟΣ 08'!D22+'ΔΕΚΕΜΒΡΙΟΣ 08'!D22</f>
        <v>1894</v>
      </c>
      <c r="E22" s="3">
        <f>'ΙΑΝΟΥΑΡΙΟΣ 08'!E22+'ΦΕΒΡΟΥΑΡΙΟΣ 08'!E22+'ΜΑΡΤΙΟΣ 08'!E22+'ΑΠΡΙΛΙΟΣ 08'!E22+'ΜΑΙΟΣ 08'!E22+'ΙΟΥΝΙΟΣ 08'!E22+'ΙΟΥΛΙΟΣ 08'!E22+'ΑΥΓΟΥΣΤΟΣ 08'!E22+'ΣΕΠΤΕΜΒΡΙΟΣ 08'!E22+'ΟΚΤΩΒΡΙΟΣ 08'!E22+'ΝΟΕΜΒΡΙΟΣ 08'!E22+'ΔΕΚΕΜΒΡΙΟΣ 08'!E22</f>
        <v>1894</v>
      </c>
      <c r="F22" s="3">
        <f>'ΙΑΝΟΥΑΡΙΟΣ 08'!F22+'ΦΕΒΡΟΥΑΡΙΟΣ 08'!F22+'ΜΑΡΤΙΟΣ 08'!F22+'ΑΠΡΙΛΙΟΣ 08'!F22+'ΜΑΙΟΣ 08'!F22+'ΙΟΥΝΙΟΣ 08'!F22+'ΙΟΥΛΙΟΣ 08'!F22+'ΑΥΓΟΥΣΤΟΣ 08'!F22+'ΣΕΠΤΕΜΒΡΙΟΣ 08'!F22+'ΟΚΤΩΒΡΙΟΣ 08'!F22+'ΝΟΕΜΒΡΙΟΣ 08'!F22+'ΔΕΚΕΜΒΡΙΟΣ 08'!F22</f>
        <v>4</v>
      </c>
      <c r="G22" s="37">
        <f t="shared" si="0"/>
        <v>3</v>
      </c>
      <c r="H22" s="3">
        <f>'ΙΑΝΟΥΑΡΙΟΣ 08'!H22+'ΦΕΒΡΟΥΑΡΙΟΣ 08'!H22+'ΜΑΡΤΙΟΣ 08'!H22+'ΑΠΡΙΛΙΟΣ 08'!H22+'ΜΑΙΟΣ 08'!H22+'ΙΟΥΝΙΟΣ 08'!H22+'ΙΟΥΛΙΟΣ 08'!H22+'ΑΥΓΟΥΣΤΟΣ 08'!H22+'ΣΕΠΤΕΜΒΡΙΟΣ 08'!H22+'ΟΚΤΩΒΡΙΟΣ 08'!H22+'ΝΟΕΜΒΡΙΟΣ 08'!H22+'ΔΕΚΕΜΒΡΙΟΣ 08'!H22</f>
        <v>3794</v>
      </c>
      <c r="I22" s="3">
        <f>'ΙΑΝΟΥΑΡΙΟΣ 08'!I22+'ΦΕΒΡΟΥΑΡΙΟΣ 08'!I22+'ΜΑΡΤΙΟΣ 08'!I22+'ΑΠΡΙΛΙΟΣ 08'!I22+'ΜΑΙΟΣ 08'!I22+'ΙΟΥΝΙΟΣ 08'!I22+'ΙΟΥΛΙΟΣ 08'!I22+'ΑΥΓΟΥΣΤΟΣ 08'!I22+'ΣΕΠΤΕΜΒΡΙΟΣ 08'!I22+'ΟΚΤΩΒΡΙΟΣ 08'!I22+'ΝΟΕΜΒΡΙΟΣ 08'!I22+'ΔΕΚΕΜΒΡΙΟΣ 08'!I22</f>
        <v>1</v>
      </c>
      <c r="J22" s="20">
        <f t="shared" si="1"/>
        <v>57.58955676988464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'ΙΑΝΟΥΑΡΙΟΣ 08'!C23</f>
        <v>0</v>
      </c>
      <c r="D23" s="3">
        <f>'ΙΑΝΟΥΑΡΙΟΣ 08'!D23+'ΦΕΒΡΟΥΑΡΙΟΣ 08'!D23+'ΜΑΡΤΙΟΣ 08'!D23+'ΑΠΡΙΛΙΟΣ 08'!D23+'ΜΑΙΟΣ 08'!D23+'ΙΟΥΝΙΟΣ 08'!D23+'ΙΟΥΛΙΟΣ 08'!D23+'ΑΥΓΟΥΣΤΟΣ 08'!D23+'ΣΕΠΤΕΜΒΡΙΟΣ 08'!D23+'ΟΚΤΩΒΡΙΟΣ 08'!D23+'ΝΟΕΜΒΡΙΟΣ 08'!D23+'ΔΕΚΕΜΒΡΙΟΣ 08'!D23</f>
        <v>1265</v>
      </c>
      <c r="E23" s="3">
        <f>'ΙΑΝΟΥΑΡΙΟΣ 08'!E23+'ΦΕΒΡΟΥΑΡΙΟΣ 08'!E23+'ΜΑΡΤΙΟΣ 08'!E23+'ΑΠΡΙΛΙΟΣ 08'!E23+'ΜΑΙΟΣ 08'!E23+'ΙΟΥΝΙΟΣ 08'!E23+'ΙΟΥΛΙΟΣ 08'!E23+'ΑΥΓΟΥΣΤΟΣ 08'!E23+'ΣΕΠΤΕΜΒΡΙΟΣ 08'!E23+'ΟΚΤΩΒΡΙΟΣ 08'!E23+'ΝΟΕΜΒΡΙΟΣ 08'!E23+'ΔΕΚΕΜΒΡΙΟΣ 08'!E23</f>
        <v>1259</v>
      </c>
      <c r="F23" s="3">
        <f>'ΙΑΝΟΥΑΡΙΟΣ 08'!F23+'ΦΕΒΡΟΥΑΡΙΟΣ 08'!F23+'ΜΑΡΤΙΟΣ 08'!F23+'ΑΠΡΙΛΙΟΣ 08'!F23+'ΜΑΙΟΣ 08'!F23+'ΙΟΥΝΙΟΣ 08'!F23+'ΙΟΥΛΙΟΣ 08'!F23+'ΑΥΓΟΥΣΤΟΣ 08'!F23+'ΣΕΠΤΕΜΒΡΙΟΣ 08'!F23+'ΟΚΤΩΒΡΙΟΣ 08'!F23+'ΝΟΕΜΒΡΙΟΣ 08'!F23+'ΔΕΚΕΜΒΡΙΟΣ 08'!F23</f>
        <v>0</v>
      </c>
      <c r="G23" s="37">
        <f t="shared" si="0"/>
        <v>6</v>
      </c>
      <c r="H23" s="3">
        <f>'ΙΑΝΟΥΑΡΙΟΣ 08'!H23+'ΦΕΒΡΟΥΑΡΙΟΣ 08'!H23+'ΜΑΡΤΙΟΣ 08'!H23+'ΑΠΡΙΛΙΟΣ 08'!H23+'ΜΑΙΟΣ 08'!H23+'ΙΟΥΝΙΟΣ 08'!H23+'ΙΟΥΛΙΟΣ 08'!H23+'ΑΥΓΟΥΣΤΟΣ 08'!H23+'ΣΕΠΤΕΜΒΡΙΟΣ 08'!H23+'ΟΚΤΩΒΡΙΟΣ 08'!H23+'ΝΟΕΜΒΡΙΟΣ 08'!H23+'ΔΕΚΕΜΒΡΙΟΣ 08'!H23</f>
        <v>2941</v>
      </c>
      <c r="I23" s="3">
        <f>'ΙΑΝΟΥΑΡΙΟΣ 08'!I23+'ΦΕΒΡΟΥΑΡΙΟΣ 08'!I23+'ΜΑΡΤΙΟΣ 08'!I23+'ΑΠΡΙΛΙΟΣ 08'!I23+'ΜΑΙΟΣ 08'!I23+'ΙΟΥΝΙΟΣ 08'!I23+'ΙΟΥΛΙΟΣ 08'!I23+'ΑΥΓΟΥΣΤΟΣ 08'!I23+'ΣΕΠΤΕΜΒΡΙΟΣ 08'!I23+'ΟΚΤΩΒΡΙΟΣ 08'!I23+'ΝΟΕΜΒΡΙΟΣ 08'!I23+'ΔΕΚΕΜΒΡΙΟΣ 08'!I23</f>
        <v>8</v>
      </c>
      <c r="J23" s="20">
        <f t="shared" si="1"/>
        <v>40.177595628415304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'ΙΑΝΟΥΑΡΙΟΣ 08'!C24</f>
        <v>9</v>
      </c>
      <c r="D24" s="3">
        <f>'ΙΑΝΟΥΑΡΙΟΣ 08'!D24+'ΦΕΒΡΟΥΑΡΙΟΣ 08'!D24+'ΜΑΡΤΙΟΣ 08'!D24+'ΑΠΡΙΛΙΟΣ 08'!D24+'ΜΑΙΟΣ 08'!D24+'ΙΟΥΝΙΟΣ 08'!D24+'ΙΟΥΛΙΟΣ 08'!D24+'ΑΥΓΟΥΣΤΟΣ 08'!D24+'ΣΕΠΤΕΜΒΡΙΟΣ 08'!D24+'ΟΚΤΩΒΡΙΟΣ 08'!D24+'ΝΟΕΜΒΡΙΟΣ 08'!D24+'ΔΕΚΕΜΒΡΙΟΣ 08'!D24</f>
        <v>1198</v>
      </c>
      <c r="E24" s="3">
        <f>'ΙΑΝΟΥΑΡΙΟΣ 08'!E24+'ΦΕΒΡΟΥΑΡΙΟΣ 08'!E24+'ΜΑΡΤΙΟΣ 08'!E24+'ΑΠΡΙΛΙΟΣ 08'!E24+'ΜΑΙΟΣ 08'!E24+'ΙΟΥΝΙΟΣ 08'!E24+'ΙΟΥΛΙΟΣ 08'!E24+'ΑΥΓΟΥΣΤΟΣ 08'!E24+'ΣΕΠΤΕΜΒΡΙΟΣ 08'!E24+'ΟΚΤΩΒΡΙΟΣ 08'!E24+'ΝΟΕΜΒΡΙΟΣ 08'!E24+'ΔΕΚΕΜΒΡΙΟΣ 08'!E24</f>
        <v>1193</v>
      </c>
      <c r="F24" s="3">
        <f>'ΙΑΝΟΥΑΡΙΟΣ 08'!F24+'ΦΕΒΡΟΥΑΡΙΟΣ 08'!F24+'ΜΑΡΤΙΟΣ 08'!F24+'ΑΠΡΙΛΙΟΣ 08'!F24+'ΜΑΙΟΣ 08'!F24+'ΙΟΥΝΙΟΣ 08'!F24+'ΙΟΥΛΙΟΣ 08'!F24+'ΑΥΓΟΥΣΤΟΣ 08'!F24+'ΣΕΠΤΕΜΒΡΙΟΣ 08'!F24+'ΟΚΤΩΒΡΙΟΣ 08'!F24+'ΝΟΕΜΒΡΙΟΣ 08'!F24+'ΔΕΚΕΜΒΡΙΟΣ 08'!F24</f>
        <v>10</v>
      </c>
      <c r="G24" s="37">
        <f t="shared" si="0"/>
        <v>14</v>
      </c>
      <c r="H24" s="3">
        <f>'ΙΑΝΟΥΑΡΙΟΣ 08'!H24+'ΦΕΒΡΟΥΑΡΙΟΣ 08'!H24+'ΜΑΡΤΙΟΣ 08'!H24+'ΑΠΡΙΛΙΟΣ 08'!H24+'ΜΑΙΟΣ 08'!H24+'ΙΟΥΝΙΟΣ 08'!H24+'ΙΟΥΛΙΟΣ 08'!H24+'ΑΥΓΟΥΣΤΟΣ 08'!H24+'ΣΕΠΤΕΜΒΡΙΟΣ 08'!H24+'ΟΚΤΩΒΡΙΟΣ 08'!H24+'ΝΟΕΜΒΡΙΟΣ 08'!H24+'ΔΕΚΕΜΒΡΙΟΣ 08'!H24</f>
        <v>5577</v>
      </c>
      <c r="I24" s="3">
        <f>'ΙΑΝΟΥΑΡΙΟΣ 08'!I24+'ΦΕΒΡΟΥΑΡΙΟΣ 08'!I24+'ΜΑΡΤΙΟΣ 08'!I24+'ΑΠΡΙΛΙΟΣ 08'!I24+'ΜΑΙΟΣ 08'!I24+'ΙΟΥΝΙΟΣ 08'!I24+'ΙΟΥΛΙΟΣ 08'!I24+'ΑΥΓΟΥΣΤΟΣ 08'!I24+'ΣΕΠΤΕΜΒΡΙΟΣ 08'!I24+'ΟΚΤΩΒΡΙΟΣ 08'!I24+'ΝΟΕΜΒΡΙΟΣ 08'!I24+'ΔΕΚΕΜΒΡΙΟΣ 08'!I24</f>
        <v>16</v>
      </c>
      <c r="J24" s="20">
        <f t="shared" si="1"/>
        <v>72.56049960967994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'ΙΑΝΟΥΑΡΙΟΣ 08'!C25</f>
        <v>4</v>
      </c>
      <c r="D25" s="3">
        <f>'ΙΑΝΟΥΑΡΙΟΣ 08'!D25+'ΦΕΒΡΟΥΑΡΙΟΣ 08'!D25+'ΜΑΡΤΙΟΣ 08'!D25+'ΑΠΡΙΛΙΟΣ 08'!D25+'ΜΑΙΟΣ 08'!D25+'ΙΟΥΝΙΟΣ 08'!D25+'ΙΟΥΛΙΟΣ 08'!D25+'ΑΥΓΟΥΣΤΟΣ 08'!D25+'ΣΕΠΤΕΜΒΡΙΟΣ 08'!D25+'ΟΚΤΩΒΡΙΟΣ 08'!D25+'ΝΟΕΜΒΡΙΟΣ 08'!D25+'ΔΕΚΕΜΒΡΙΟΣ 08'!D25</f>
        <v>79</v>
      </c>
      <c r="E25" s="3">
        <f>'ΙΑΝΟΥΑΡΙΟΣ 08'!E25+'ΦΕΒΡΟΥΑΡΙΟΣ 08'!E25+'ΜΑΡΤΙΟΣ 08'!E25+'ΑΠΡΙΛΙΟΣ 08'!E25+'ΜΑΙΟΣ 08'!E25+'ΙΟΥΝΙΟΣ 08'!E25+'ΙΟΥΛΙΟΣ 08'!E25+'ΑΥΓΟΥΣΤΟΣ 08'!E25+'ΣΕΠΤΕΜΒΡΙΟΣ 08'!E25+'ΟΚΤΩΒΡΙΟΣ 08'!E25+'ΝΟΕΜΒΡΙΟΣ 08'!E25+'ΔΕΚΕΜΒΡΙΟΣ 08'!E25</f>
        <v>79</v>
      </c>
      <c r="F25" s="3">
        <f>'ΙΑΝΟΥΑΡΙΟΣ 08'!F25+'ΦΕΒΡΟΥΑΡΙΟΣ 08'!F25+'ΜΑΡΤΙΟΣ 08'!F25+'ΑΠΡΙΛΙΟΣ 08'!F25+'ΜΑΙΟΣ 08'!F25+'ΙΟΥΝΙΟΣ 08'!F25+'ΙΟΥΛΙΟΣ 08'!F25+'ΑΥΓΟΥΣΤΟΣ 08'!F25+'ΣΕΠΤΕΜΒΡΙΟΣ 08'!F25+'ΟΚΤΩΒΡΙΟΣ 08'!F25+'ΝΟΕΜΒΡΙΟΣ 08'!F25+'ΔΕΚΕΜΒΡΙΟΣ 08'!F25</f>
        <v>22</v>
      </c>
      <c r="G25" s="37">
        <f t="shared" si="0"/>
        <v>4</v>
      </c>
      <c r="H25" s="3">
        <f>'ΙΑΝΟΥΑΡΙΟΣ 08'!H25+'ΦΕΒΡΟΥΑΡΙΟΣ 08'!H25+'ΜΑΡΤΙΟΣ 08'!H25+'ΑΠΡΙΛΙΟΣ 08'!H25+'ΜΑΙΟΣ 08'!H25+'ΙΟΥΝΙΟΣ 08'!H25+'ΙΟΥΛΙΟΣ 08'!H25+'ΑΥΓΟΥΣΤΟΣ 08'!H25+'ΣΕΠΤΕΜΒΡΙΟΣ 08'!H25+'ΟΚΤΩΒΡΙΟΣ 08'!H25+'ΝΟΕΜΒΡΙΟΣ 08'!H25+'ΔΕΚΕΜΒΡΙΟΣ 08'!H25</f>
        <v>1372</v>
      </c>
      <c r="I25" s="3">
        <f>'ΙΑΝΟΥΑΡΙΟΣ 08'!I25+'ΦΕΒΡΟΥΑΡΙΟΣ 08'!I25+'ΜΑΡΤΙΟΣ 08'!I25+'ΑΠΡΙΛΙΟΣ 08'!I25+'ΜΑΙΟΣ 08'!I25+'ΙΟΥΝΙΟΣ 08'!I25+'ΙΟΥΛΙΟΣ 08'!I25+'ΑΥΓΟΥΣΤΟΣ 08'!I25+'ΣΕΠΤΕΜΒΡΙΟΣ 08'!I25+'ΟΚΤΩΒΡΙΟΣ 08'!I25+'ΝΟΕΜΒΡΙΟΣ 08'!I25+'ΔΕΚΕΜΒΡΙΟΣ 08'!I25</f>
        <v>22</v>
      </c>
      <c r="J25" s="20">
        <f t="shared" si="1"/>
        <v>93.71584699453553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'ΙΑΝΟΥΑΡΙΟΣ 08'!C26</f>
        <v>0</v>
      </c>
      <c r="D26" s="3">
        <f>'ΙΑΝΟΥΑΡΙΟΣ 08'!D26+'ΦΕΒΡΟΥΑΡΙΟΣ 08'!D26+'ΜΑΡΤΙΟΣ 08'!D26+'ΑΠΡΙΛΙΟΣ 08'!D26+'ΜΑΙΟΣ 08'!D26+'ΙΟΥΝΙΟΣ 08'!D26+'ΙΟΥΛΙΟΣ 08'!D26+'ΑΥΓΟΥΣΤΟΣ 08'!D26+'ΣΕΠΤΕΜΒΡΙΟΣ 08'!D26+'ΟΚΤΩΒΡΙΟΣ 08'!D26+'ΝΟΕΜΒΡΙΟΣ 08'!D26+'ΔΕΚΕΜΒΡΙΟΣ 08'!D26</f>
        <v>3920</v>
      </c>
      <c r="E26" s="3">
        <f>'ΙΑΝΟΥΑΡΙΟΣ 08'!E26+'ΦΕΒΡΟΥΑΡΙΟΣ 08'!E26+'ΜΑΡΤΙΟΣ 08'!E26+'ΑΠΡΙΛΙΟΣ 08'!E26+'ΜΑΙΟΣ 08'!E26+'ΙΟΥΝΙΟΣ 08'!E26+'ΙΟΥΛΙΟΣ 08'!E26+'ΑΥΓΟΥΣΤΟΣ 08'!E26+'ΣΕΠΤΕΜΒΡΙΟΣ 08'!E26+'ΟΚΤΩΒΡΙΟΣ 08'!E26+'ΝΟΕΜΒΡΙΟΣ 08'!E26+'ΔΕΚΕΜΒΡΙΟΣ 08'!E26</f>
        <v>3920</v>
      </c>
      <c r="F26" s="3">
        <f>'ΙΑΝΟΥΑΡΙΟΣ 08'!F26+'ΦΕΒΡΟΥΑΡΙΟΣ 08'!F26+'ΜΑΡΤΙΟΣ 08'!F26+'ΑΠΡΙΛΙΟΣ 08'!F26+'ΜΑΙΟΣ 08'!F26+'ΙΟΥΝΙΟΣ 08'!F26+'ΙΟΥΛΙΟΣ 08'!F26+'ΑΥΓΟΥΣΤΟΣ 08'!F26+'ΣΕΠΤΕΜΒΡΙΟΣ 08'!F26+'ΟΚΤΩΒΡΙΟΣ 08'!F26+'ΝΟΕΜΒΡΙΟΣ 08'!F26+'ΔΕΚΕΜΒΡΙΟΣ 08'!F26</f>
        <v>0</v>
      </c>
      <c r="G26" s="37">
        <f t="shared" si="0"/>
        <v>0</v>
      </c>
      <c r="H26" s="3">
        <f>'ΙΑΝΟΥΑΡΙΟΣ 08'!H26+'ΦΕΒΡΟΥΑΡΙΟΣ 08'!H26+'ΜΑΡΤΙΟΣ 08'!H26+'ΑΠΡΙΛΙΟΣ 08'!H26+'ΜΑΙΟΣ 08'!H26+'ΙΟΥΝΙΟΣ 08'!H26+'ΙΟΥΛΙΟΣ 08'!H26+'ΑΥΓΟΥΣΤΟΣ 08'!H26+'ΣΕΠΤΕΜΒΡΙΟΣ 08'!H26+'ΟΚΤΩΒΡΙΟΣ 08'!H26+'ΝΟΕΜΒΡΙΟΣ 08'!H26+'ΔΕΚΕΜΒΡΙΟΣ 08'!H26</f>
        <v>3679</v>
      </c>
      <c r="I26" s="3">
        <f>'ΙΑΝΟΥΑΡΙΟΣ 08'!I26+'ΦΕΒΡΟΥΑΡΙΟΣ 08'!I26+'ΜΑΡΤΙΟΣ 08'!I26+'ΑΠΡΙΛΙΟΣ 08'!I26+'ΜΑΙΟΣ 08'!I26+'ΙΟΥΝΙΟΣ 08'!I26+'ΙΟΥΛΙΟΣ 08'!I26+'ΑΥΓΟΥΣΤΟΣ 08'!I26+'ΣΕΠΤΕΜΒΡΙΟΣ 08'!I26+'ΟΚΤΩΒΡΙΟΣ 08'!I26+'ΝΟΕΜΒΡΙΟΣ 08'!I26+'ΔΕΚΕΜΒΡΙΟΣ 08'!I26</f>
        <v>17</v>
      </c>
      <c r="J26" s="20">
        <f t="shared" si="1"/>
        <v>167.53187613843352</v>
      </c>
      <c r="K26" s="4">
        <v>6</v>
      </c>
    </row>
    <row r="27" spans="1:11" ht="15" customHeight="1">
      <c r="A27" s="10">
        <v>12</v>
      </c>
      <c r="B27" s="14" t="s">
        <v>28</v>
      </c>
      <c r="C27" s="3">
        <f>'ΙΑΝΟΥΑΡΙΟΣ 08'!C27</f>
        <v>0</v>
      </c>
      <c r="D27" s="3">
        <f>'ΙΑΝΟΥΑΡΙΟΣ 08'!D27+'ΦΕΒΡΟΥΑΡΙΟΣ 08'!D27+'ΜΑΡΤΙΟΣ 08'!D27+'ΑΠΡΙΛΙΟΣ 08'!D27+'ΜΑΙΟΣ 08'!D27+'ΙΟΥΝΙΟΣ 08'!D27+'ΙΟΥΛΙΟΣ 08'!D27+'ΑΥΓΟΥΣΤΟΣ 08'!D27+'ΣΕΠΤΕΜΒΡΙΟΣ 08'!D27+'ΟΚΤΩΒΡΙΟΣ 08'!D27+'ΝΟΕΜΒΡΙΟΣ 08'!D27+'ΔΕΚΕΜΒΡΙΟΣ 08'!D27</f>
        <v>2314</v>
      </c>
      <c r="E27" s="3">
        <f>'ΙΑΝΟΥΑΡΙΟΣ 08'!E27+'ΦΕΒΡΟΥΑΡΙΟΣ 08'!E27+'ΜΑΡΤΙΟΣ 08'!E27+'ΑΠΡΙΛΙΟΣ 08'!E27+'ΜΑΙΟΣ 08'!E27+'ΙΟΥΝΙΟΣ 08'!E27+'ΙΟΥΛΙΟΣ 08'!E27+'ΑΥΓΟΥΣΤΟΣ 08'!E27+'ΣΕΠΤΕΜΒΡΙΟΣ 08'!E27+'ΟΚΤΩΒΡΙΟΣ 08'!E27+'ΝΟΕΜΒΡΙΟΣ 08'!E27+'ΔΕΚΕΜΒΡΙΟΣ 08'!E27</f>
        <v>2314</v>
      </c>
      <c r="F27" s="3">
        <f>'ΙΑΝΟΥΑΡΙΟΣ 08'!F27+'ΦΕΒΡΟΥΑΡΙΟΣ 08'!F27+'ΜΑΡΤΙΟΣ 08'!F27+'ΑΠΡΙΛΙΟΣ 08'!F27+'ΜΑΙΟΣ 08'!F27+'ΙΟΥΝΙΟΣ 08'!F27+'ΙΟΥΛΙΟΣ 08'!F27+'ΑΥΓΟΥΣΤΟΣ 08'!F27+'ΣΕΠΤΕΜΒΡΙΟΣ 08'!F27+'ΟΚΤΩΒΡΙΟΣ 08'!F27+'ΝΟΕΜΒΡΙΟΣ 08'!F27+'ΔΕΚΕΜΒΡΙΟΣ 08'!F27</f>
        <v>0</v>
      </c>
      <c r="G27" s="37">
        <f t="shared" si="0"/>
        <v>0</v>
      </c>
      <c r="H27" s="3">
        <f>'ΙΑΝΟΥΑΡΙΟΣ 08'!H27+'ΦΕΒΡΟΥΑΡΙΟΣ 08'!H27+'ΜΑΡΤΙΟΣ 08'!H27+'ΑΠΡΙΛΙΟΣ 08'!H27+'ΜΑΙΟΣ 08'!H27+'ΙΟΥΝΙΟΣ 08'!H27+'ΙΟΥΛΙΟΣ 08'!H27+'ΑΥΓΟΥΣΤΟΣ 08'!H27+'ΣΕΠΤΕΜΒΡΙΟΣ 08'!H27+'ΟΚΤΩΒΡΙΟΣ 08'!H27+'ΝΟΕΜΒΡΙΟΣ 08'!H27+'ΔΕΚΕΜΒΡΙΟΣ 08'!H27</f>
        <v>2336</v>
      </c>
      <c r="I27" s="3">
        <f>'ΙΑΝΟΥΑΡΙΟΣ 08'!I27+'ΦΕΒΡΟΥΑΡΙΟΣ 08'!I27+'ΜΑΡΤΙΟΣ 08'!I27+'ΑΠΡΙΛΙΟΣ 08'!I27+'ΜΑΙΟΣ 08'!I27+'ΙΟΥΝΙΟΣ 08'!I27+'ΙΟΥΛΙΟΣ 08'!I27+'ΑΥΓΟΥΣΤΟΣ 08'!I27+'ΣΕΠΤΕΜΒΡΙΟΣ 08'!I27+'ΟΚΤΩΒΡΙΟΣ 08'!I27+'ΝΟΕΜΒΡΙΟΣ 08'!I27+'ΔΕΚΕΜΒΡΙΟΣ 08'!I27</f>
        <v>0</v>
      </c>
      <c r="J27" s="20">
        <f>($H27*100)/($K27*$L$17)</f>
        <v>230.8300395256917</v>
      </c>
      <c r="K27" s="4">
        <v>4</v>
      </c>
    </row>
    <row r="28" spans="1:11" ht="15" customHeight="1" thickBot="1">
      <c r="A28" s="18">
        <v>13</v>
      </c>
      <c r="B28" s="19" t="s">
        <v>29</v>
      </c>
      <c r="C28" s="5">
        <f>'ΙΑΝΟΥΑΡΙΟΣ 08'!C28</f>
        <v>0</v>
      </c>
      <c r="D28" s="3">
        <f>'ΙΑΝΟΥΑΡΙΟΣ 08'!D28+'ΦΕΒΡΟΥΑΡΙΟΣ 08'!D28+'ΜΑΡΤΙΟΣ 08'!D28+'ΑΠΡΙΛΙΟΣ 08'!D28+'ΜΑΙΟΣ 08'!D28+'ΙΟΥΝΙΟΣ 08'!D28+'ΙΟΥΛΙΟΣ 08'!D28+'ΑΥΓΟΥΣΤΟΣ 08'!D28+'ΣΕΠΤΕΜΒΡΙΟΣ 08'!D28+'ΟΚΤΩΒΡΙΟΣ 08'!D28+'ΝΟΕΜΒΡΙΟΣ 08'!D28+'ΔΕΚΕΜΒΡΙΟΣ 08'!D28</f>
        <v>3612</v>
      </c>
      <c r="E28" s="3">
        <f>'ΙΑΝΟΥΑΡΙΟΣ 08'!E28+'ΦΕΒΡΟΥΑΡΙΟΣ 08'!E28+'ΜΑΡΤΙΟΣ 08'!E28+'ΑΠΡΙΛΙΟΣ 08'!E28+'ΜΑΙΟΣ 08'!E28+'ΙΟΥΝΙΟΣ 08'!E28+'ΙΟΥΛΙΟΣ 08'!E28+'ΑΥΓΟΥΣΤΟΣ 08'!E28+'ΣΕΠΤΕΜΒΡΙΟΣ 08'!E28+'ΟΚΤΩΒΡΙΟΣ 08'!E28+'ΝΟΕΜΒΡΙΟΣ 08'!E28+'ΔΕΚΕΜΒΡΙΟΣ 08'!E28</f>
        <v>3612</v>
      </c>
      <c r="F28" s="3">
        <f>'ΙΑΝΟΥΑΡΙΟΣ 08'!F28+'ΦΕΒΡΟΥΑΡΙΟΣ 08'!F28+'ΜΑΡΤΙΟΣ 08'!F28+'ΑΠΡΙΛΙΟΣ 08'!F28+'ΜΑΙΟΣ 08'!F28+'ΙΟΥΝΙΟΣ 08'!F28+'ΙΟΥΛΙΟΣ 08'!F28+'ΑΥΓΟΥΣΤΟΣ 08'!F28+'ΣΕΠΤΕΜΒΡΙΟΣ 08'!F28+'ΟΚΤΩΒΡΙΟΣ 08'!F28+'ΝΟΕΜΒΡΙΟΣ 08'!F28+'ΔΕΚΕΜΒΡΙΟΣ 08'!F28</f>
        <v>0</v>
      </c>
      <c r="G28" s="37">
        <f t="shared" si="0"/>
        <v>0</v>
      </c>
      <c r="H28" s="3">
        <f>'ΙΑΝΟΥΑΡΙΟΣ 08'!H28+'ΦΕΒΡΟΥΑΡΙΟΣ 08'!H28+'ΜΑΡΤΙΟΣ 08'!H28+'ΑΠΡΙΛΙΟΣ 08'!H28+'ΜΑΙΟΣ 08'!H28+'ΙΟΥΝΙΟΣ 08'!H28+'ΙΟΥΛΙΟΣ 08'!H28+'ΑΥΓΟΥΣΤΟΣ 08'!H28+'ΣΕΠΤΕΜΒΡΙΟΣ 08'!H28+'ΟΚΤΩΒΡΙΟΣ 08'!H28+'ΝΟΕΜΒΡΙΟΣ 08'!H28+'ΔΕΚΕΜΒΡΙΟΣ 08'!H28</f>
        <v>3612</v>
      </c>
      <c r="I28" s="3">
        <f>'ΙΑΝΟΥΑΡΙΟΣ 08'!I28+'ΦΕΒΡΟΥΑΡΙΟΣ 08'!I28+'ΜΑΡΤΙΟΣ 08'!I28+'ΑΠΡΙΛΙΟΣ 08'!I28+'ΜΑΙΟΣ 08'!I28+'ΙΟΥΝΙΟΣ 08'!I28+'ΙΟΥΛΙΟΣ 08'!I28+'ΑΥΓΟΥΣΤΟΣ 08'!I28+'ΣΕΠΤΕΜΒΡΙΟΣ 08'!I28+'ΟΚΤΩΒΡΙΟΣ 08'!I28+'ΝΟΕΜΒΡΙΟΣ 08'!I28+'ΔΕΚΕΜΒΡΙΟΣ 08'!I28</f>
        <v>0</v>
      </c>
      <c r="J28" s="20">
        <f t="shared" si="1"/>
        <v>65.79234972677595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62</v>
      </c>
      <c r="D29" s="16">
        <f t="shared" si="2"/>
        <v>25176</v>
      </c>
      <c r="E29" s="16">
        <f t="shared" si="2"/>
        <v>25179</v>
      </c>
      <c r="F29" s="16">
        <f t="shared" si="2"/>
        <v>298</v>
      </c>
      <c r="G29" s="16">
        <f t="shared" si="2"/>
        <v>59</v>
      </c>
      <c r="H29" s="16">
        <f t="shared" si="2"/>
        <v>48698</v>
      </c>
      <c r="I29" s="16">
        <f t="shared" si="2"/>
        <v>404</v>
      </c>
      <c r="J29" s="21">
        <f>(($H29-(H28+H27+H26+H25))*100)/(($K29-(K28+K27+K26+K25))*$L$16)</f>
        <v>55.08167499488618</v>
      </c>
      <c r="K29" s="12">
        <f>SUM(K16:K28)</f>
        <v>216</v>
      </c>
    </row>
    <row r="30" spans="8:9" ht="12.75">
      <c r="H30" t="s">
        <v>30</v>
      </c>
      <c r="I30" s="3">
        <f>'ΙΑΝΟΥΑΡΙΟΣ 08'!I30+'ΦΕΒΡΟΥΑΡΙΟΣ 08'!H30+'ΜΑΡΤΙΟΣ 08'!I30+'ΑΠΡΙΛΙΟΣ 08'!I30+'ΜΑΙΟΣ 08'!I30+'ΙΟΥΝΙΟΣ 08'!I30+'ΙΟΥΛΙΟΣ 08'!I30+'ΑΥΓΟΥΣΤΟΣ 08'!I30+'ΣΕΠΤΕΜΒΡΙΟΣ 08'!I30+'ΟΚΤΩΒΡΙΟΣ 08'!I30+'ΝΟΕΜΒΡΙΟΣ 08'!I30+'ΔΕΚΕΜΒΡΙΟΣ 08'!I30</f>
        <v>0</v>
      </c>
    </row>
    <row r="31" ht="12.75">
      <c r="I31">
        <f>I29</f>
        <v>404</v>
      </c>
    </row>
    <row r="33" ht="12.75">
      <c r="G33" t="s">
        <v>166</v>
      </c>
    </row>
    <row r="36" spans="1:7" ht="12.75">
      <c r="A36" s="151" t="s">
        <v>32</v>
      </c>
      <c r="B36" s="151"/>
      <c r="C36" s="151"/>
      <c r="G36" t="s">
        <v>33</v>
      </c>
    </row>
    <row r="39" spans="1:9" ht="12.75">
      <c r="A39" s="151"/>
      <c r="B39" s="151"/>
      <c r="C39" s="151"/>
      <c r="G39" s="151"/>
      <c r="H39" s="151"/>
      <c r="I39" s="151"/>
    </row>
  </sheetData>
  <mergeCells count="6">
    <mergeCell ref="A11:J11"/>
    <mergeCell ref="A9:J9"/>
    <mergeCell ref="A13:J13"/>
    <mergeCell ref="G39:I39"/>
    <mergeCell ref="A36:C36"/>
    <mergeCell ref="A39:C39"/>
  </mergeCells>
  <printOptions/>
  <pageMargins left="0.79" right="0.61" top="0.53" bottom="1" header="0.48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="75" zoomScaleNormal="75" zoomScaleSheetLayoutView="75" workbookViewId="0" topLeftCell="A1">
      <selection activeCell="T19" sqref="T19"/>
    </sheetView>
  </sheetViews>
  <sheetFormatPr defaultColWidth="9.00390625" defaultRowHeight="12.75"/>
  <cols>
    <col min="1" max="1" width="6.875" style="39" customWidth="1"/>
    <col min="2" max="2" width="14.50390625" style="40" customWidth="1"/>
    <col min="3" max="3" width="7.125" style="40" customWidth="1"/>
    <col min="4" max="5" width="6.875" style="40" customWidth="1"/>
    <col min="6" max="7" width="9.00390625" style="40" hidden="1" customWidth="1"/>
    <col min="8" max="8" width="9.00390625" style="40" customWidth="1"/>
    <col min="9" max="9" width="8.50390625" style="40" customWidth="1"/>
    <col min="10" max="10" width="7.625" style="40" customWidth="1"/>
    <col min="11" max="11" width="10.50390625" style="40" customWidth="1"/>
    <col min="12" max="13" width="10.375" style="40" customWidth="1"/>
    <col min="14" max="14" width="9.00390625" style="40" customWidth="1"/>
    <col min="15" max="15" width="11.00390625" style="40" customWidth="1"/>
    <col min="16" max="16" width="4.875" style="40" customWidth="1"/>
    <col min="17" max="17" width="5.125" style="40" customWidth="1"/>
    <col min="18" max="18" width="4.50390625" style="40" customWidth="1"/>
    <col min="19" max="19" width="4.625" style="40" customWidth="1"/>
    <col min="20" max="21" width="10.50390625" style="40" customWidth="1"/>
    <col min="22" max="22" width="10.875" style="40" customWidth="1"/>
    <col min="23" max="23" width="7.00390625" style="40" customWidth="1"/>
    <col min="24" max="24" width="9.625" style="40" customWidth="1"/>
    <col min="25" max="16384" width="9.125" style="39" customWidth="1"/>
  </cols>
  <sheetData>
    <row r="1" spans="3:15" ht="17.25">
      <c r="C1"/>
      <c r="D1"/>
      <c r="J1"/>
      <c r="L1" s="142" t="s">
        <v>188</v>
      </c>
      <c r="O1" s="41"/>
    </row>
    <row r="2" ht="4.5" customHeight="1" thickBot="1">
      <c r="O2" s="41"/>
    </row>
    <row r="3" spans="1:24" s="40" customFormat="1" ht="19.5" customHeight="1" thickBot="1">
      <c r="A3" s="194" t="s">
        <v>42</v>
      </c>
      <c r="B3" s="196" t="s">
        <v>43</v>
      </c>
      <c r="C3" s="198" t="s">
        <v>44</v>
      </c>
      <c r="D3" s="199"/>
      <c r="E3" s="196" t="s">
        <v>95</v>
      </c>
      <c r="F3" s="200" t="s">
        <v>45</v>
      </c>
      <c r="G3" s="201"/>
      <c r="H3" s="202"/>
      <c r="I3" s="194" t="s">
        <v>46</v>
      </c>
      <c r="J3" s="196" t="s">
        <v>47</v>
      </c>
      <c r="K3" s="196" t="s">
        <v>48</v>
      </c>
      <c r="L3" s="196" t="s">
        <v>146</v>
      </c>
      <c r="M3" s="196" t="s">
        <v>142</v>
      </c>
      <c r="N3" s="194" t="s">
        <v>49</v>
      </c>
      <c r="O3" s="194" t="s">
        <v>50</v>
      </c>
      <c r="P3" s="210" t="s">
        <v>51</v>
      </c>
      <c r="Q3" s="211"/>
      <c r="R3" s="211"/>
      <c r="S3" s="211"/>
      <c r="T3" s="211"/>
      <c r="U3" s="211"/>
      <c r="V3" s="212"/>
      <c r="W3" s="254" t="s">
        <v>16</v>
      </c>
      <c r="X3" s="196" t="s">
        <v>147</v>
      </c>
    </row>
    <row r="4" spans="1:24" s="40" customFormat="1" ht="37.5" customHeight="1" thickBot="1">
      <c r="A4" s="195"/>
      <c r="B4" s="197"/>
      <c r="C4" s="42" t="s">
        <v>52</v>
      </c>
      <c r="D4" s="42" t="s">
        <v>53</v>
      </c>
      <c r="E4" s="195"/>
      <c r="F4" s="203"/>
      <c r="G4" s="204"/>
      <c r="H4" s="205"/>
      <c r="I4" s="195"/>
      <c r="J4" s="195"/>
      <c r="K4" s="195"/>
      <c r="L4" s="195"/>
      <c r="M4" s="195"/>
      <c r="N4" s="195"/>
      <c r="O4" s="195"/>
      <c r="P4" s="196" t="s">
        <v>54</v>
      </c>
      <c r="Q4" s="196">
        <v>3</v>
      </c>
      <c r="R4" s="196">
        <v>4</v>
      </c>
      <c r="S4" s="196" t="s">
        <v>55</v>
      </c>
      <c r="T4" s="196" t="s">
        <v>143</v>
      </c>
      <c r="U4" s="196" t="s">
        <v>144</v>
      </c>
      <c r="V4" s="196" t="s">
        <v>100</v>
      </c>
      <c r="W4" s="255"/>
      <c r="X4" s="197"/>
    </row>
    <row r="5" spans="1:24" s="40" customFormat="1" ht="30.75" customHeight="1" thickBot="1">
      <c r="A5" s="233" t="s">
        <v>56</v>
      </c>
      <c r="B5" s="196" t="s">
        <v>149</v>
      </c>
      <c r="C5" s="194">
        <v>50</v>
      </c>
      <c r="D5" s="194">
        <v>43</v>
      </c>
      <c r="E5" s="194">
        <f>'ΙΑΝΟΥΑΡΙΟΣ 08'!$C16</f>
        <v>28</v>
      </c>
      <c r="F5" s="98"/>
      <c r="G5" s="95"/>
      <c r="H5" s="252">
        <f>'ΣΥΝΟΛΑ ΕΤΟΥΣ'!$D$16</f>
        <v>3637</v>
      </c>
      <c r="I5" s="194">
        <f>'ΣΥΝΟΛΑ ΕΤΟΥΣ'!$E$16</f>
        <v>3648</v>
      </c>
      <c r="J5" s="194">
        <f>($E5+$H5)-$I5</f>
        <v>17</v>
      </c>
      <c r="K5" s="194">
        <f>'ΣΥΝΟΛΑ ΕΤΟΥΣ'!$H$16</f>
        <v>10575</v>
      </c>
      <c r="L5" s="209">
        <f>($K5*100)/($D5*365)</f>
        <v>67.3781459063396</v>
      </c>
      <c r="M5" s="194">
        <f>ROUND(($K5/$I5),2)</f>
        <v>2.9</v>
      </c>
      <c r="N5" s="207">
        <f>'ΣΥΝΟΛΑ ΕΤΟΥΣ'!$F$16</f>
        <v>223</v>
      </c>
      <c r="O5" s="207">
        <f>'ΣΥΝΟΛΑ ΕΤΟΥΣ'!$I$16</f>
        <v>96</v>
      </c>
      <c r="P5" s="197"/>
      <c r="Q5" s="206"/>
      <c r="R5" s="206"/>
      <c r="S5" s="206"/>
      <c r="T5" s="197"/>
      <c r="U5" s="197"/>
      <c r="V5" s="197"/>
      <c r="W5" s="256"/>
      <c r="X5" s="258">
        <v>917</v>
      </c>
    </row>
    <row r="6" spans="1:24" ht="13.5" customHeight="1" hidden="1">
      <c r="A6" s="234"/>
      <c r="B6" s="251"/>
      <c r="C6" s="208"/>
      <c r="D6" s="208"/>
      <c r="E6" s="208"/>
      <c r="F6" s="45"/>
      <c r="G6" s="46"/>
      <c r="H6" s="238"/>
      <c r="I6" s="208"/>
      <c r="J6" s="208"/>
      <c r="K6" s="208"/>
      <c r="L6" s="208"/>
      <c r="M6" s="208"/>
      <c r="N6" s="208"/>
      <c r="O6" s="208"/>
      <c r="P6" s="259"/>
      <c r="Q6" s="260"/>
      <c r="R6" s="260"/>
      <c r="S6" s="260"/>
      <c r="T6" s="260"/>
      <c r="U6" s="260"/>
      <c r="V6" s="260"/>
      <c r="W6" s="261"/>
      <c r="X6" s="208"/>
    </row>
    <row r="7" spans="1:24" ht="13.5" customHeight="1">
      <c r="A7" s="234"/>
      <c r="B7" s="44" t="s">
        <v>57</v>
      </c>
      <c r="C7" s="44">
        <v>20</v>
      </c>
      <c r="D7" s="44">
        <v>19</v>
      </c>
      <c r="E7" s="44">
        <f>'ΙΑΝΟΥΑΡΙΟΣ 08'!$C21</f>
        <v>3</v>
      </c>
      <c r="F7" s="48"/>
      <c r="G7" s="49"/>
      <c r="H7" s="50">
        <f>'ΣΥΝΟΛΑ ΕΤΟΥΣ'!$D$21</f>
        <v>1322</v>
      </c>
      <c r="I7" s="51">
        <f>'ΣΥΝΟΛΑ ΕΤΟΥΣ'!$E$21</f>
        <v>1322</v>
      </c>
      <c r="J7" s="43">
        <f>($E7+$H7)-$I7</f>
        <v>3</v>
      </c>
      <c r="K7" s="43">
        <f>'ΣΥΝΟΛΑ ΕΤΟΥΣ'!$H$21</f>
        <v>2903</v>
      </c>
      <c r="L7" s="82">
        <f>($K7*100)/($D7*365)</f>
        <v>41.86012977649604</v>
      </c>
      <c r="M7" s="44">
        <f aca="true" t="shared" si="0" ref="M7:M19">ROUND(($K7/$I7),2)</f>
        <v>2.2</v>
      </c>
      <c r="N7" s="85">
        <f>'ΣΥΝΟΛΑ ΕΤΟΥΣ'!$F$21</f>
        <v>24</v>
      </c>
      <c r="O7" s="85">
        <f>'ΣΥΝΟΛΑ ΕΤΟΥΣ'!$I$21</f>
        <v>111</v>
      </c>
      <c r="P7" s="262"/>
      <c r="Q7" s="263"/>
      <c r="R7" s="263"/>
      <c r="S7" s="263"/>
      <c r="T7" s="263"/>
      <c r="U7" s="263"/>
      <c r="V7" s="263"/>
      <c r="W7" s="264"/>
      <c r="X7" s="51">
        <v>1334</v>
      </c>
    </row>
    <row r="8" spans="1:24" ht="15.75" customHeight="1">
      <c r="A8" s="234"/>
      <c r="B8" s="44" t="s">
        <v>131</v>
      </c>
      <c r="C8" s="44">
        <v>15</v>
      </c>
      <c r="D8" s="44">
        <v>18</v>
      </c>
      <c r="E8" s="44">
        <f>'ΙΑΝΟΥΑΡΙΟΣ 08'!$C$18</f>
        <v>7</v>
      </c>
      <c r="F8" s="48"/>
      <c r="G8" s="49"/>
      <c r="H8" s="50">
        <f>'ΣΥΝΟΛΑ ΕΤΟΥΣ'!$D$18</f>
        <v>1620</v>
      </c>
      <c r="I8" s="51">
        <f>'ΣΥΝΟΛΑ ΕΤΟΥΣ'!$E$18</f>
        <v>1625</v>
      </c>
      <c r="J8" s="43">
        <f>($E8+$H8)-$I8</f>
        <v>2</v>
      </c>
      <c r="K8" s="43">
        <f>'ΣΥΝΟΛΑ ΕΤΟΥΣ'!$H$18</f>
        <v>3417</v>
      </c>
      <c r="L8" s="82">
        <f>($K8*100)/($D8*365)</f>
        <v>52.009132420091326</v>
      </c>
      <c r="M8" s="44">
        <f t="shared" si="0"/>
        <v>2.1</v>
      </c>
      <c r="N8" s="85">
        <f>'ΣΥΝΟΛΑ ΕΤΟΥΣ'!$F$18</f>
        <v>0</v>
      </c>
      <c r="O8" s="85">
        <f>'ΣΥΝΟΛΑ ΕΤΟΥΣ'!$I$18</f>
        <v>82</v>
      </c>
      <c r="P8" s="262"/>
      <c r="Q8" s="263"/>
      <c r="R8" s="263"/>
      <c r="S8" s="263"/>
      <c r="T8" s="263"/>
      <c r="U8" s="263"/>
      <c r="V8" s="263"/>
      <c r="W8" s="264"/>
      <c r="X8" s="51">
        <v>2303</v>
      </c>
    </row>
    <row r="9" spans="1:24" ht="15.75" customHeight="1">
      <c r="A9" s="234"/>
      <c r="B9" s="44" t="s">
        <v>168</v>
      </c>
      <c r="C9" s="44">
        <v>13</v>
      </c>
      <c r="D9" s="44">
        <v>0</v>
      </c>
      <c r="E9" s="44"/>
      <c r="F9" s="48"/>
      <c r="G9" s="49"/>
      <c r="H9" s="50"/>
      <c r="I9" s="51"/>
      <c r="J9" s="43"/>
      <c r="K9" s="43"/>
      <c r="L9" s="82"/>
      <c r="M9" s="44"/>
      <c r="N9" s="85"/>
      <c r="O9" s="85"/>
      <c r="P9" s="262"/>
      <c r="Q9" s="263"/>
      <c r="R9" s="263"/>
      <c r="S9" s="263"/>
      <c r="T9" s="263"/>
      <c r="U9" s="263"/>
      <c r="V9" s="263"/>
      <c r="W9" s="264"/>
      <c r="X9" s="51"/>
    </row>
    <row r="10" spans="1:24" ht="15.75" customHeight="1">
      <c r="A10" s="234"/>
      <c r="B10" s="44" t="s">
        <v>141</v>
      </c>
      <c r="C10" s="44">
        <v>0</v>
      </c>
      <c r="D10" s="44">
        <v>4</v>
      </c>
      <c r="E10" s="44">
        <f>'ΙΑΝΟΥΑΡΙΟΣ 08'!$C$27</f>
        <v>0</v>
      </c>
      <c r="F10" s="48"/>
      <c r="G10" s="49"/>
      <c r="H10" s="50">
        <f>'ΣΥΝΟΛΑ ΕΤΟΥΣ'!$D$27</f>
        <v>2314</v>
      </c>
      <c r="I10" s="51">
        <f>'ΣΥΝΟΛΑ ΕΤΟΥΣ'!$E$27</f>
        <v>2314</v>
      </c>
      <c r="J10" s="43">
        <f>($E10+$H10)-$I10</f>
        <v>0</v>
      </c>
      <c r="K10" s="43">
        <f>'ΣΥΝΟΛΑ ΕΤΟΥΣ'!$H$27</f>
        <v>2336</v>
      </c>
      <c r="L10" s="82">
        <f>($K10*100)/($D10*253)</f>
        <v>230.8300395256917</v>
      </c>
      <c r="M10" s="44">
        <f t="shared" si="0"/>
        <v>1.01</v>
      </c>
      <c r="N10" s="85">
        <f>'ΣΥΝΟΛΑ ΕΤΟΥΣ'!$F$27</f>
        <v>0</v>
      </c>
      <c r="O10" s="85">
        <f>'ΣΥΝΟΛΑ ΕΤΟΥΣ'!$I$27</f>
        <v>0</v>
      </c>
      <c r="P10" s="262"/>
      <c r="Q10" s="263"/>
      <c r="R10" s="263"/>
      <c r="S10" s="263"/>
      <c r="T10" s="263"/>
      <c r="U10" s="263"/>
      <c r="V10" s="263"/>
      <c r="W10" s="264"/>
      <c r="X10" s="51"/>
    </row>
    <row r="11" spans="1:24" ht="15.75" customHeight="1" thickBot="1">
      <c r="A11" s="206"/>
      <c r="B11" s="44" t="s">
        <v>58</v>
      </c>
      <c r="C11" s="44">
        <v>0</v>
      </c>
      <c r="D11" s="44">
        <v>15</v>
      </c>
      <c r="E11" s="52">
        <f>'ΙΑΝΟΥΑΡΙΟΣ 08'!$C$28</f>
        <v>0</v>
      </c>
      <c r="F11" s="53"/>
      <c r="G11" s="54"/>
      <c r="H11" s="80">
        <f>'ΣΥΝΟΛΑ ΕΤΟΥΣ'!$D$28</f>
        <v>3612</v>
      </c>
      <c r="I11" s="81">
        <f>'ΣΥΝΟΛΑ ΕΤΟΥΣ'!$E$28</f>
        <v>3612</v>
      </c>
      <c r="J11" s="52">
        <v>0</v>
      </c>
      <c r="K11" s="52">
        <f>'ΣΥΝΟΛΑ ΕΤΟΥΣ'!$H$28</f>
        <v>3612</v>
      </c>
      <c r="L11" s="83">
        <f>($K11*100)/($D11*365)</f>
        <v>65.97260273972603</v>
      </c>
      <c r="M11" s="52">
        <f t="shared" si="0"/>
        <v>1</v>
      </c>
      <c r="N11" s="86">
        <f>'ΣΥΝΟΛΑ ΕΤΟΥΣ'!$F$28</f>
        <v>0</v>
      </c>
      <c r="O11" s="86">
        <f>'ΣΥΝΟΛΑ ΕΤΟΥΣ'!$I$28</f>
        <v>0</v>
      </c>
      <c r="P11" s="265"/>
      <c r="Q11" s="266"/>
      <c r="R11" s="266"/>
      <c r="S11" s="266"/>
      <c r="T11" s="266"/>
      <c r="U11" s="266"/>
      <c r="V11" s="266"/>
      <c r="W11" s="267"/>
      <c r="X11" s="51"/>
    </row>
    <row r="12" spans="1:34" ht="13.5" customHeight="1">
      <c r="A12" s="213" t="s">
        <v>59</v>
      </c>
      <c r="B12" s="55" t="s">
        <v>60</v>
      </c>
      <c r="C12" s="55">
        <v>35</v>
      </c>
      <c r="D12" s="55">
        <v>30</v>
      </c>
      <c r="E12" s="43">
        <f>'ΙΑΝΟΥΑΡΙΟΣ 08'!$C$17</f>
        <v>8</v>
      </c>
      <c r="F12" s="45"/>
      <c r="G12" s="46"/>
      <c r="H12" s="79">
        <f>'ΣΥΝΟΛΑ ΕΤΟΥΣ'!$D$17</f>
        <v>2169</v>
      </c>
      <c r="I12" s="47">
        <f>'ΣΥΝΟΛΑ ΕΤΟΥΣ'!$E$17</f>
        <v>2168</v>
      </c>
      <c r="J12" s="43">
        <f aca="true" t="shared" si="1" ref="J12:J20">($E12+$H12)-$I12</f>
        <v>9</v>
      </c>
      <c r="K12" s="43">
        <f>'ΣΥΝΟΛΑ ΕΤΟΥΣ'!$H$17</f>
        <v>5987</v>
      </c>
      <c r="L12" s="82">
        <f aca="true" t="shared" si="2" ref="L12:L19">($K12*100)/($D12*365)</f>
        <v>54.67579908675799</v>
      </c>
      <c r="M12" s="44">
        <f t="shared" si="0"/>
        <v>2.76</v>
      </c>
      <c r="N12" s="85">
        <f>'ΣΥΝΟΛΑ ΕΤΟΥΣ'!$F$17</f>
        <v>15</v>
      </c>
      <c r="O12" s="85">
        <f>'ΣΥΝΟΛΑ ΕΤΟΥΣ'!$I$17</f>
        <v>48</v>
      </c>
      <c r="P12" s="55">
        <v>515</v>
      </c>
      <c r="Q12" s="55">
        <v>41</v>
      </c>
      <c r="R12" s="55">
        <v>109</v>
      </c>
      <c r="S12" s="55"/>
      <c r="T12" s="55"/>
      <c r="U12" s="55"/>
      <c r="V12" s="55"/>
      <c r="W12" s="55">
        <f>SUM(P12:V12)</f>
        <v>665</v>
      </c>
      <c r="X12" s="51">
        <v>3250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24" ht="12.75" customHeight="1">
      <c r="A13" s="214"/>
      <c r="B13" s="44" t="s">
        <v>61</v>
      </c>
      <c r="C13" s="44">
        <v>20</v>
      </c>
      <c r="D13" s="44">
        <v>21</v>
      </c>
      <c r="E13" s="43">
        <f>'ΙΑΝΟΥΑΡΙΟΣ 08'!$C$24</f>
        <v>9</v>
      </c>
      <c r="F13" s="48"/>
      <c r="G13" s="49"/>
      <c r="H13" s="50">
        <f>'ΣΥΝΟΛΑ ΕΤΟΥΣ'!$D$24</f>
        <v>1198</v>
      </c>
      <c r="I13" s="51">
        <f>'ΣΥΝΟΛΑ ΕΤΟΥΣ'!$E$24</f>
        <v>1193</v>
      </c>
      <c r="J13" s="43">
        <f t="shared" si="1"/>
        <v>14</v>
      </c>
      <c r="K13" s="43">
        <f>'ΣΥΝΟΛΑ ΕΤΟΥΣ'!$H$24</f>
        <v>5577</v>
      </c>
      <c r="L13" s="82">
        <f t="shared" si="2"/>
        <v>72.75929549902153</v>
      </c>
      <c r="M13" s="44">
        <f t="shared" si="0"/>
        <v>4.67</v>
      </c>
      <c r="N13" s="85">
        <f>'ΣΥΝΟΛΑ ΕΤΟΥΣ'!$F$24</f>
        <v>10</v>
      </c>
      <c r="O13" s="85">
        <f>'ΣΥΝΟΛΑ ΕΤΟΥΣ'!$I$24</f>
        <v>16</v>
      </c>
      <c r="P13" s="44">
        <v>377</v>
      </c>
      <c r="Q13" s="43">
        <v>252</v>
      </c>
      <c r="R13" s="43">
        <v>156</v>
      </c>
      <c r="S13" s="88"/>
      <c r="T13" s="88"/>
      <c r="U13" s="88"/>
      <c r="V13" s="88"/>
      <c r="W13" s="44">
        <f aca="true" t="shared" si="3" ref="W13:W19">SUM(P13:V13)</f>
        <v>785</v>
      </c>
      <c r="X13" s="51">
        <v>3214</v>
      </c>
    </row>
    <row r="14" spans="1:26" ht="15.75" customHeight="1">
      <c r="A14" s="214"/>
      <c r="B14" s="44" t="s">
        <v>62</v>
      </c>
      <c r="C14" s="44">
        <v>10</v>
      </c>
      <c r="D14" s="44">
        <v>18</v>
      </c>
      <c r="E14" s="43">
        <f>'ΙΑΝΟΥΑΡΙΟΣ 08'!$C$22</f>
        <v>3</v>
      </c>
      <c r="F14" s="48"/>
      <c r="G14" s="49"/>
      <c r="H14" s="50">
        <f>'ΣΥΝΟΛΑ ΕΤΟΥΣ'!$D$22</f>
        <v>1894</v>
      </c>
      <c r="I14" s="51">
        <f>'ΣΥΝΟΛΑ ΕΤΟΥΣ'!$E$22</f>
        <v>1894</v>
      </c>
      <c r="J14" s="43">
        <f>($E14+$H14)-$I14</f>
        <v>3</v>
      </c>
      <c r="K14" s="43">
        <f>'ΣΥΝΟΛΑ ΕΤΟΥΣ'!$H$22</f>
        <v>3794</v>
      </c>
      <c r="L14" s="82">
        <f t="shared" si="2"/>
        <v>57.74733637747337</v>
      </c>
      <c r="M14" s="44">
        <f t="shared" si="0"/>
        <v>2</v>
      </c>
      <c r="N14" s="85">
        <f>'ΣΥΝΟΛΑ ΕΤΟΥΣ'!$F$24</f>
        <v>10</v>
      </c>
      <c r="O14" s="85">
        <f>'ΣΥΝΟΛΑ ΕΤΟΥΣ'!$I$22</f>
        <v>1</v>
      </c>
      <c r="P14" s="44">
        <v>659</v>
      </c>
      <c r="Q14" s="44">
        <v>113</v>
      </c>
      <c r="R14" s="44">
        <v>50</v>
      </c>
      <c r="S14" s="94"/>
      <c r="T14" s="94"/>
      <c r="U14" s="97"/>
      <c r="V14" s="51"/>
      <c r="W14" s="44">
        <f t="shared" si="3"/>
        <v>822</v>
      </c>
      <c r="X14" s="51">
        <v>1193</v>
      </c>
      <c r="Z14" s="96"/>
    </row>
    <row r="15" spans="1:24" ht="16.5" customHeight="1">
      <c r="A15" s="214"/>
      <c r="B15" s="44" t="s">
        <v>63</v>
      </c>
      <c r="C15" s="44">
        <v>10</v>
      </c>
      <c r="D15" s="44">
        <v>10</v>
      </c>
      <c r="E15" s="43">
        <f>'ΙΑΝΟΥΑΡΙΟΣ 08'!$C$19</f>
        <v>0</v>
      </c>
      <c r="F15" s="48"/>
      <c r="G15" s="49"/>
      <c r="H15" s="50">
        <f>'ΣΥΝΟΛΑ ΕΤΟΥΣ'!$D$19</f>
        <v>1951</v>
      </c>
      <c r="I15" s="51">
        <f>'ΣΥΝΟΛΑ ΕΤΟΥΣ'!$E$19</f>
        <v>1950</v>
      </c>
      <c r="J15" s="43">
        <f t="shared" si="1"/>
        <v>1</v>
      </c>
      <c r="K15" s="43">
        <f>'ΣΥΝΟΛΑ ΕΤΟΥΣ'!$H$19</f>
        <v>2075</v>
      </c>
      <c r="L15" s="82">
        <f t="shared" si="2"/>
        <v>56.84931506849315</v>
      </c>
      <c r="M15" s="44">
        <f t="shared" si="0"/>
        <v>1.06</v>
      </c>
      <c r="N15" s="85">
        <f>'ΣΥΝΟΛΑ ΕΤΟΥΣ'!$F$19</f>
        <v>0</v>
      </c>
      <c r="O15" s="85">
        <f>'ΣΥΝΟΛΑ ΕΤΟΥΣ'!$I$19</f>
        <v>0</v>
      </c>
      <c r="P15" s="44">
        <v>218</v>
      </c>
      <c r="Q15" s="44">
        <v>1548</v>
      </c>
      <c r="R15" s="44"/>
      <c r="S15" s="94"/>
      <c r="T15" s="94"/>
      <c r="U15" s="94"/>
      <c r="V15" s="94"/>
      <c r="W15" s="44">
        <f t="shared" si="3"/>
        <v>1766</v>
      </c>
      <c r="X15" s="51">
        <v>2045</v>
      </c>
    </row>
    <row r="16" spans="1:24" ht="16.5" customHeight="1">
      <c r="A16" s="214"/>
      <c r="B16" s="44" t="s">
        <v>64</v>
      </c>
      <c r="C16" s="44">
        <v>15</v>
      </c>
      <c r="D16" s="44">
        <v>8</v>
      </c>
      <c r="E16" s="43">
        <f>'ΙΑΝΟΥΑΡΙΟΣ 08'!$C$20</f>
        <v>0</v>
      </c>
      <c r="F16" s="48"/>
      <c r="G16" s="49"/>
      <c r="H16" s="50">
        <f>'ΣΥΝΟΛΑ ΕΤΟΥΣ'!$D$20</f>
        <v>195</v>
      </c>
      <c r="I16" s="51">
        <f>'ΣΥΝΟΛΑ ΕΤΟΥΣ'!$E$20</f>
        <v>195</v>
      </c>
      <c r="J16" s="43">
        <f t="shared" si="1"/>
        <v>0</v>
      </c>
      <c r="K16" s="43">
        <f>'ΣΥΝΟΛΑ ΕΤΟΥΣ'!$H$20</f>
        <v>430</v>
      </c>
      <c r="L16" s="82">
        <f t="shared" si="2"/>
        <v>14.726027397260275</v>
      </c>
      <c r="M16" s="44">
        <f t="shared" si="0"/>
        <v>2.21</v>
      </c>
      <c r="N16" s="85">
        <f>'ΣΥΝΟΛΑ ΕΤΟΥΣ'!$F$20</f>
        <v>0</v>
      </c>
      <c r="O16" s="85">
        <f>'ΣΥΝΟΛΑ ΕΤΟΥΣ'!$I$20</f>
        <v>3</v>
      </c>
      <c r="P16" s="44">
        <v>94</v>
      </c>
      <c r="Q16" s="44"/>
      <c r="R16" s="43"/>
      <c r="S16" s="89"/>
      <c r="T16" s="89"/>
      <c r="U16" s="89"/>
      <c r="V16" s="89"/>
      <c r="W16" s="44">
        <f t="shared" si="3"/>
        <v>94</v>
      </c>
      <c r="X16" s="51">
        <v>1348</v>
      </c>
    </row>
    <row r="17" spans="1:24" ht="16.5" customHeight="1">
      <c r="A17" s="214"/>
      <c r="B17" s="44" t="s">
        <v>145</v>
      </c>
      <c r="C17" s="44">
        <v>25</v>
      </c>
      <c r="D17" s="44">
        <v>20</v>
      </c>
      <c r="E17" s="43">
        <f>'ΙΑΝΟΥΑΡΙΟΣ 08'!$C$23</f>
        <v>0</v>
      </c>
      <c r="F17" s="48"/>
      <c r="G17" s="49"/>
      <c r="H17" s="50">
        <f>'ΣΥΝΟΛΑ ΕΤΟΥΣ'!$D$23</f>
        <v>1265</v>
      </c>
      <c r="I17" s="51">
        <f>'ΣΥΝΟΛΑ ΕΤΟΥΣ'!$E$23</f>
        <v>1259</v>
      </c>
      <c r="J17" s="43">
        <f t="shared" si="1"/>
        <v>6</v>
      </c>
      <c r="K17" s="43">
        <f>'ΣΥΝΟΛΑ ΕΤΟΥΣ'!$H$23</f>
        <v>2941</v>
      </c>
      <c r="L17" s="82">
        <f t="shared" si="2"/>
        <v>40.28767123287671</v>
      </c>
      <c r="M17" s="44">
        <f t="shared" si="0"/>
        <v>2.34</v>
      </c>
      <c r="N17" s="85">
        <f>'ΣΥΝΟΛΑ ΕΤΟΥΣ'!$F$23</f>
        <v>0</v>
      </c>
      <c r="O17" s="85">
        <f>'ΣΥΝΟΛΑ ΕΤΟΥΣ'!$I$23</f>
        <v>8</v>
      </c>
      <c r="P17" s="44">
        <v>340</v>
      </c>
      <c r="Q17" s="44">
        <v>248</v>
      </c>
      <c r="R17" s="44"/>
      <c r="S17" s="43"/>
      <c r="T17" s="43"/>
      <c r="U17" s="43"/>
      <c r="V17" s="43"/>
      <c r="W17" s="44">
        <f t="shared" si="3"/>
        <v>588</v>
      </c>
      <c r="X17" s="51">
        <v>1155</v>
      </c>
    </row>
    <row r="18" spans="1:24" ht="16.5" customHeight="1">
      <c r="A18" s="214"/>
      <c r="B18" s="44" t="s">
        <v>65</v>
      </c>
      <c r="C18" s="44">
        <v>0</v>
      </c>
      <c r="D18" s="44">
        <v>4</v>
      </c>
      <c r="E18" s="43">
        <f>'ΙΑΝΟΥΑΡΙΟΣ 08'!$C$25</f>
        <v>4</v>
      </c>
      <c r="F18" s="48"/>
      <c r="G18" s="49"/>
      <c r="H18" s="50">
        <f>'ΣΥΝΟΛΑ ΕΤΟΥΣ'!$D$25</f>
        <v>79</v>
      </c>
      <c r="I18" s="51">
        <f>'ΣΥΝΟΛΑ ΕΤΟΥΣ'!$E$25</f>
        <v>79</v>
      </c>
      <c r="J18" s="43">
        <f t="shared" si="1"/>
        <v>4</v>
      </c>
      <c r="K18" s="43">
        <f>'ΣΥΝΟΛΑ ΕΤΟΥΣ'!$H$25</f>
        <v>1372</v>
      </c>
      <c r="L18" s="82">
        <f t="shared" si="2"/>
        <v>93.97260273972603</v>
      </c>
      <c r="M18" s="44">
        <f t="shared" si="0"/>
        <v>17.37</v>
      </c>
      <c r="N18" s="85">
        <f>'ΣΥΝΟΛΑ ΕΤΟΥΣ'!$F$25</f>
        <v>22</v>
      </c>
      <c r="O18" s="85">
        <f>'ΣΥΝΟΛΑ ΕΤΟΥΣ'!$I$25</f>
        <v>22</v>
      </c>
      <c r="P18" s="44"/>
      <c r="Q18" s="44"/>
      <c r="R18" s="44"/>
      <c r="S18" s="44"/>
      <c r="T18" s="44"/>
      <c r="U18" s="44"/>
      <c r="V18" s="44"/>
      <c r="W18" s="44">
        <f t="shared" si="3"/>
        <v>0</v>
      </c>
      <c r="X18" s="51"/>
    </row>
    <row r="19" spans="1:24" ht="16.5" customHeight="1" thickBot="1">
      <c r="A19" s="214"/>
      <c r="B19" s="44" t="s">
        <v>66</v>
      </c>
      <c r="C19" s="44">
        <v>0</v>
      </c>
      <c r="D19" s="44">
        <v>6</v>
      </c>
      <c r="E19" s="43">
        <f>'ΙΑΝΟΥΑΡΙΟΣ 08'!$C$1267</f>
        <v>0</v>
      </c>
      <c r="F19" s="58"/>
      <c r="G19" s="59"/>
      <c r="H19" s="50">
        <f>'ΣΥΝΟΛΑ ΕΤΟΥΣ'!$D$26</f>
        <v>3920</v>
      </c>
      <c r="I19" s="51">
        <f>'ΣΥΝΟΛΑ ΕΤΟΥΣ'!$E$26</f>
        <v>3920</v>
      </c>
      <c r="J19" s="43">
        <v>0</v>
      </c>
      <c r="K19" s="43">
        <f>'ΣΥΝΟΛΑ ΕΤΟΥΣ'!$H$26</f>
        <v>3679</v>
      </c>
      <c r="L19" s="82">
        <f t="shared" si="2"/>
        <v>167.99086757990867</v>
      </c>
      <c r="M19" s="52">
        <f t="shared" si="0"/>
        <v>0.94</v>
      </c>
      <c r="N19" s="85">
        <f>'ΣΥΝΟΛΑ ΕΤΟΥΣ'!$F$26</f>
        <v>0</v>
      </c>
      <c r="O19" s="85">
        <f>'ΣΥΝΟΛΑ ΕΤΟΥΣ'!$I$26</f>
        <v>17</v>
      </c>
      <c r="P19" s="42"/>
      <c r="Q19" s="42"/>
      <c r="R19" s="42"/>
      <c r="S19" s="87"/>
      <c r="T19" s="87"/>
      <c r="U19" s="87"/>
      <c r="V19" s="87"/>
      <c r="W19" s="52">
        <f t="shared" si="3"/>
        <v>0</v>
      </c>
      <c r="X19" s="42"/>
    </row>
    <row r="20" spans="1:24" ht="16.5" customHeight="1" thickBot="1">
      <c r="A20" s="60"/>
      <c r="B20" s="61" t="s">
        <v>16</v>
      </c>
      <c r="C20" s="62">
        <f>SUM(C5:C19)</f>
        <v>213</v>
      </c>
      <c r="D20" s="62">
        <f>SUM(D5:D19)</f>
        <v>216</v>
      </c>
      <c r="E20" s="62">
        <f>SUM(E5:E19)</f>
        <v>62</v>
      </c>
      <c r="F20" s="63">
        <f>SUM(F6:F19)</f>
        <v>0</v>
      </c>
      <c r="G20" s="64">
        <f>SUM(G6:G19)</f>
        <v>0</v>
      </c>
      <c r="H20" s="65">
        <f>SUM(H5:H19)</f>
        <v>25176</v>
      </c>
      <c r="I20" s="62">
        <f>SUM(I5:I19)</f>
        <v>25179</v>
      </c>
      <c r="J20" s="62">
        <f t="shared" si="1"/>
        <v>59</v>
      </c>
      <c r="K20" s="62">
        <f>SUM(K5:K19)</f>
        <v>48698</v>
      </c>
      <c r="L20" s="84">
        <f>((K20-K19-K18-K11-K10)*100)/(($D$20-$D$19-$D$18-$D$11-$D$10)*365)</f>
        <v>55.232583693502306</v>
      </c>
      <c r="M20" s="66">
        <f>ROUND((($K20-(K19+K11+K10))/($I20-(I19+I11+I10))),2)</f>
        <v>2.55</v>
      </c>
      <c r="N20" s="62">
        <f>SUM(N5:N19)</f>
        <v>304</v>
      </c>
      <c r="O20" s="62">
        <f>SUM(O5:O19)</f>
        <v>404</v>
      </c>
      <c r="P20" s="62">
        <f aca="true" t="shared" si="4" ref="P20:W20">SUM(P6:P19)</f>
        <v>2203</v>
      </c>
      <c r="Q20" s="62">
        <f t="shared" si="4"/>
        <v>2202</v>
      </c>
      <c r="R20" s="62">
        <f t="shared" si="4"/>
        <v>315</v>
      </c>
      <c r="S20" s="62">
        <v>318</v>
      </c>
      <c r="T20" s="62">
        <v>210</v>
      </c>
      <c r="U20" s="62"/>
      <c r="V20" s="62"/>
      <c r="W20" s="62">
        <f t="shared" si="4"/>
        <v>4720</v>
      </c>
      <c r="X20" s="62">
        <f>SUM(X5:X19)</f>
        <v>16759</v>
      </c>
    </row>
    <row r="21" spans="1:24" ht="15.75" customHeight="1" thickBot="1">
      <c r="A21" s="215" t="s">
        <v>67</v>
      </c>
      <c r="B21" s="216"/>
      <c r="C21" s="216"/>
      <c r="D21" s="216"/>
      <c r="E21" s="216"/>
      <c r="F21" s="216"/>
      <c r="G21" s="216"/>
      <c r="H21" s="216"/>
      <c r="I21" s="216"/>
      <c r="J21" s="217"/>
      <c r="K21" s="218" t="s">
        <v>68</v>
      </c>
      <c r="L21" s="146"/>
      <c r="M21" s="146"/>
      <c r="N21" s="146"/>
      <c r="O21" s="219"/>
      <c r="P21" s="257" t="s">
        <v>69</v>
      </c>
      <c r="Q21" s="247"/>
      <c r="R21" s="247"/>
      <c r="S21" s="247"/>
      <c r="T21" s="247"/>
      <c r="U21" s="247"/>
      <c r="V21" s="247"/>
      <c r="W21" s="247"/>
      <c r="X21" s="182"/>
    </row>
    <row r="22" spans="1:24" ht="16.5" customHeight="1" thickBot="1">
      <c r="A22" s="68"/>
      <c r="B22" s="69"/>
      <c r="C22" s="220" t="s">
        <v>70</v>
      </c>
      <c r="D22" s="221"/>
      <c r="E22" s="220" t="s">
        <v>71</v>
      </c>
      <c r="F22" s="221"/>
      <c r="G22" s="221"/>
      <c r="H22" s="222"/>
      <c r="I22" s="198" t="s">
        <v>16</v>
      </c>
      <c r="J22" s="182"/>
      <c r="K22" s="223" t="s">
        <v>72</v>
      </c>
      <c r="L22" s="223"/>
      <c r="M22" s="71" t="s">
        <v>73</v>
      </c>
      <c r="N22" s="62" t="s">
        <v>49</v>
      </c>
      <c r="O22" s="62" t="s">
        <v>50</v>
      </c>
      <c r="P22" s="180" t="s">
        <v>74</v>
      </c>
      <c r="Q22" s="181"/>
      <c r="R22" s="181"/>
      <c r="S22" s="247"/>
      <c r="T22" s="247"/>
      <c r="U22" s="247"/>
      <c r="V22" s="247"/>
      <c r="W22" s="247"/>
      <c r="X22" s="182"/>
    </row>
    <row r="23" spans="1:24" ht="18.75" customHeight="1" thickBot="1">
      <c r="A23" s="231" t="s">
        <v>75</v>
      </c>
      <c r="B23" s="73" t="s">
        <v>76</v>
      </c>
      <c r="C23" s="192"/>
      <c r="D23" s="193"/>
      <c r="E23" s="192"/>
      <c r="F23" s="253"/>
      <c r="G23" s="253"/>
      <c r="H23" s="193"/>
      <c r="I23" s="192">
        <v>71581</v>
      </c>
      <c r="J23" s="193"/>
      <c r="K23" s="249" t="s">
        <v>148</v>
      </c>
      <c r="L23" s="250"/>
      <c r="M23" s="121">
        <v>9383</v>
      </c>
      <c r="N23" s="47"/>
      <c r="O23" s="47"/>
      <c r="P23" s="268" t="s">
        <v>139</v>
      </c>
      <c r="Q23" s="269"/>
      <c r="R23" s="269"/>
      <c r="S23" s="269"/>
      <c r="T23" s="269"/>
      <c r="U23" s="269"/>
      <c r="V23" s="269"/>
      <c r="W23" s="270"/>
      <c r="X23" s="91">
        <v>1783</v>
      </c>
    </row>
    <row r="24" spans="1:24" ht="21.75" customHeight="1" thickBot="1">
      <c r="A24" s="232"/>
      <c r="B24" s="74" t="s">
        <v>96</v>
      </c>
      <c r="C24" s="226"/>
      <c r="D24" s="226"/>
      <c r="E24" s="226"/>
      <c r="F24" s="227"/>
      <c r="G24" s="227"/>
      <c r="H24" s="227"/>
      <c r="I24" s="192">
        <v>8788</v>
      </c>
      <c r="J24" s="193"/>
      <c r="K24" s="224" t="s">
        <v>130</v>
      </c>
      <c r="L24" s="225"/>
      <c r="M24" s="122"/>
      <c r="N24" s="51"/>
      <c r="O24" s="47"/>
      <c r="P24" s="185" t="s">
        <v>78</v>
      </c>
      <c r="Q24" s="161"/>
      <c r="R24" s="179"/>
      <c r="S24" s="179"/>
      <c r="T24" s="179"/>
      <c r="U24" s="179"/>
      <c r="V24" s="179"/>
      <c r="W24" s="162"/>
      <c r="X24" s="92">
        <v>726</v>
      </c>
    </row>
    <row r="25" spans="1:24" ht="17.25" customHeight="1" thickBot="1">
      <c r="A25" s="232"/>
      <c r="B25" s="74" t="s">
        <v>97</v>
      </c>
      <c r="C25" s="226"/>
      <c r="D25" s="226"/>
      <c r="E25" s="226"/>
      <c r="F25" s="227"/>
      <c r="G25" s="227"/>
      <c r="H25" s="227"/>
      <c r="I25" s="192">
        <v>11398</v>
      </c>
      <c r="J25" s="193"/>
      <c r="K25" s="163" t="s">
        <v>85</v>
      </c>
      <c r="L25" s="165"/>
      <c r="M25" s="44">
        <v>17640</v>
      </c>
      <c r="N25" s="51"/>
      <c r="O25" s="47"/>
      <c r="P25" s="185" t="s">
        <v>81</v>
      </c>
      <c r="Q25" s="161"/>
      <c r="R25" s="179"/>
      <c r="S25" s="179"/>
      <c r="T25" s="179"/>
      <c r="U25" s="179"/>
      <c r="V25" s="179"/>
      <c r="W25" s="162"/>
      <c r="X25" s="92">
        <v>727</v>
      </c>
    </row>
    <row r="26" spans="1:24" ht="17.25" customHeight="1" thickBot="1">
      <c r="A26" s="232"/>
      <c r="B26" s="73" t="s">
        <v>77</v>
      </c>
      <c r="C26" s="163">
        <v>70270</v>
      </c>
      <c r="D26" s="165"/>
      <c r="E26" s="163">
        <v>29731</v>
      </c>
      <c r="F26" s="164"/>
      <c r="G26" s="164"/>
      <c r="H26" s="165"/>
      <c r="I26" s="192">
        <v>100001</v>
      </c>
      <c r="J26" s="193"/>
      <c r="K26" s="163" t="s">
        <v>80</v>
      </c>
      <c r="L26" s="165"/>
      <c r="M26" s="44">
        <v>21640</v>
      </c>
      <c r="N26" s="51"/>
      <c r="O26" s="47"/>
      <c r="P26" s="185" t="s">
        <v>83</v>
      </c>
      <c r="Q26" s="161"/>
      <c r="R26" s="179"/>
      <c r="S26" s="179"/>
      <c r="T26" s="179"/>
      <c r="U26" s="179"/>
      <c r="V26" s="179"/>
      <c r="W26" s="162"/>
      <c r="X26" s="92">
        <v>645</v>
      </c>
    </row>
    <row r="27" spans="1:24" ht="30.75" customHeight="1" thickBot="1">
      <c r="A27" s="232"/>
      <c r="B27" s="73" t="s">
        <v>79</v>
      </c>
      <c r="C27" s="163">
        <v>2896</v>
      </c>
      <c r="D27" s="165"/>
      <c r="E27" s="163">
        <v>48356</v>
      </c>
      <c r="F27" s="164"/>
      <c r="G27" s="164"/>
      <c r="H27" s="165"/>
      <c r="I27" s="192">
        <v>51252</v>
      </c>
      <c r="J27" s="193"/>
      <c r="K27" s="224" t="s">
        <v>128</v>
      </c>
      <c r="L27" s="248"/>
      <c r="M27" s="44"/>
      <c r="N27" s="51"/>
      <c r="O27" s="47"/>
      <c r="P27" s="186" t="s">
        <v>150</v>
      </c>
      <c r="Q27" s="187"/>
      <c r="R27" s="179"/>
      <c r="S27" s="179"/>
      <c r="T27" s="179"/>
      <c r="U27" s="179"/>
      <c r="V27" s="179"/>
      <c r="W27" s="162"/>
      <c r="X27" s="92">
        <v>805</v>
      </c>
    </row>
    <row r="28" spans="1:24" ht="18.75" customHeight="1" thickBot="1">
      <c r="A28" s="232"/>
      <c r="B28" s="74" t="s">
        <v>98</v>
      </c>
      <c r="C28" s="229"/>
      <c r="D28" s="230"/>
      <c r="E28" s="163"/>
      <c r="F28" s="164"/>
      <c r="G28" s="164"/>
      <c r="H28" s="165"/>
      <c r="I28" s="192">
        <v>3130</v>
      </c>
      <c r="J28" s="193"/>
      <c r="K28" s="173" t="s">
        <v>129</v>
      </c>
      <c r="L28" s="174"/>
      <c r="M28" s="57">
        <v>3618</v>
      </c>
      <c r="N28" s="51"/>
      <c r="O28" s="47"/>
      <c r="P28" s="188" t="s">
        <v>91</v>
      </c>
      <c r="Q28" s="189"/>
      <c r="R28" s="190"/>
      <c r="S28" s="190"/>
      <c r="T28" s="190"/>
      <c r="U28" s="190"/>
      <c r="V28" s="190"/>
      <c r="W28" s="191"/>
      <c r="X28" s="92">
        <v>168</v>
      </c>
    </row>
    <row r="29" spans="1:24" ht="17.25" customHeight="1">
      <c r="A29" s="232"/>
      <c r="B29" s="74" t="s">
        <v>99</v>
      </c>
      <c r="C29" s="226"/>
      <c r="D29" s="226"/>
      <c r="E29" s="163"/>
      <c r="F29" s="164"/>
      <c r="G29" s="164"/>
      <c r="H29" s="165"/>
      <c r="I29" s="192">
        <f>SUM(C29:H29)</f>
        <v>0</v>
      </c>
      <c r="J29" s="193"/>
      <c r="K29" s="173" t="s">
        <v>21</v>
      </c>
      <c r="L29" s="174"/>
      <c r="M29" s="43">
        <v>254</v>
      </c>
      <c r="N29" s="51"/>
      <c r="O29" s="47"/>
      <c r="P29" s="185" t="s">
        <v>190</v>
      </c>
      <c r="Q29" s="161"/>
      <c r="R29" s="179"/>
      <c r="S29" s="179"/>
      <c r="T29" s="179"/>
      <c r="U29" s="179"/>
      <c r="V29" s="179"/>
      <c r="W29" s="162"/>
      <c r="X29" s="92">
        <v>126</v>
      </c>
    </row>
    <row r="30" spans="1:24" ht="14.25" customHeight="1" thickBot="1">
      <c r="A30" s="232"/>
      <c r="B30" s="73" t="s">
        <v>82</v>
      </c>
      <c r="C30" s="163">
        <v>1258</v>
      </c>
      <c r="D30" s="165"/>
      <c r="E30" s="163">
        <v>43</v>
      </c>
      <c r="F30" s="164"/>
      <c r="G30" s="164"/>
      <c r="H30" s="165"/>
      <c r="I30" s="163">
        <v>1301</v>
      </c>
      <c r="J30" s="165"/>
      <c r="K30" s="245"/>
      <c r="L30" s="246"/>
      <c r="M30" s="57"/>
      <c r="N30" s="75"/>
      <c r="O30" s="67"/>
      <c r="P30" s="183" t="s">
        <v>92</v>
      </c>
      <c r="Q30" s="184"/>
      <c r="R30" s="179"/>
      <c r="S30" s="179"/>
      <c r="T30" s="179"/>
      <c r="U30" s="179"/>
      <c r="V30" s="179"/>
      <c r="W30" s="162"/>
      <c r="X30" s="92">
        <v>0</v>
      </c>
    </row>
    <row r="31" spans="1:24" ht="13.5" customHeight="1" thickBot="1">
      <c r="A31" s="232"/>
      <c r="B31" s="73" t="s">
        <v>84</v>
      </c>
      <c r="C31" s="163">
        <v>393369</v>
      </c>
      <c r="D31" s="228"/>
      <c r="E31" s="163">
        <v>196211</v>
      </c>
      <c r="F31" s="164"/>
      <c r="G31" s="164"/>
      <c r="H31" s="165"/>
      <c r="I31" s="163">
        <f>SUM(C31:H31)</f>
        <v>589580</v>
      </c>
      <c r="J31" s="165"/>
      <c r="K31" s="180" t="s">
        <v>87</v>
      </c>
      <c r="L31" s="247"/>
      <c r="M31" s="182"/>
      <c r="N31" s="72"/>
      <c r="O31" s="123">
        <v>159</v>
      </c>
      <c r="P31" s="177" t="s">
        <v>93</v>
      </c>
      <c r="Q31" s="178"/>
      <c r="R31" s="179"/>
      <c r="S31" s="179"/>
      <c r="T31" s="179"/>
      <c r="U31" s="179"/>
      <c r="V31" s="179"/>
      <c r="W31" s="162"/>
      <c r="X31" s="92">
        <v>1326</v>
      </c>
    </row>
    <row r="32" spans="1:24" ht="15.75" customHeight="1" thickBot="1">
      <c r="A32" s="232"/>
      <c r="B32" s="73" t="s">
        <v>86</v>
      </c>
      <c r="C32" s="163">
        <v>604</v>
      </c>
      <c r="D32" s="165"/>
      <c r="E32" s="163">
        <v>4067</v>
      </c>
      <c r="F32" s="164"/>
      <c r="G32" s="164"/>
      <c r="H32" s="165"/>
      <c r="I32" s="163">
        <v>4671</v>
      </c>
      <c r="J32" s="165"/>
      <c r="K32" s="180" t="s">
        <v>88</v>
      </c>
      <c r="L32" s="181"/>
      <c r="M32" s="181"/>
      <c r="N32" s="182"/>
      <c r="O32" s="42">
        <v>510</v>
      </c>
      <c r="P32" s="177" t="s">
        <v>94</v>
      </c>
      <c r="Q32" s="178"/>
      <c r="R32" s="179"/>
      <c r="S32" s="179"/>
      <c r="T32" s="179"/>
      <c r="U32" s="179"/>
      <c r="V32" s="179"/>
      <c r="W32" s="162"/>
      <c r="X32" s="93">
        <v>497</v>
      </c>
    </row>
    <row r="33" spans="1:24" ht="19.5" customHeight="1">
      <c r="A33" s="232"/>
      <c r="B33" s="125" t="s">
        <v>189</v>
      </c>
      <c r="C33" s="163">
        <v>655203</v>
      </c>
      <c r="D33" s="165"/>
      <c r="E33" s="163">
        <v>127839</v>
      </c>
      <c r="F33" s="164"/>
      <c r="G33" s="164"/>
      <c r="H33" s="165"/>
      <c r="I33" s="163">
        <v>783042</v>
      </c>
      <c r="J33" s="165"/>
      <c r="K33" s="175" t="s">
        <v>89</v>
      </c>
      <c r="L33" s="150"/>
      <c r="M33" s="150"/>
      <c r="N33" s="148"/>
      <c r="O33" s="55"/>
      <c r="P33" s="159" t="s">
        <v>123</v>
      </c>
      <c r="Q33" s="160"/>
      <c r="R33" s="161"/>
      <c r="S33" s="161"/>
      <c r="T33" s="161"/>
      <c r="U33" s="161"/>
      <c r="V33" s="161"/>
      <c r="W33" s="162"/>
      <c r="X33" s="92">
        <v>143</v>
      </c>
    </row>
    <row r="34" spans="1:24" ht="19.5" customHeight="1">
      <c r="A34" s="232"/>
      <c r="B34" s="125"/>
      <c r="C34" s="163"/>
      <c r="D34" s="165"/>
      <c r="E34" s="163"/>
      <c r="F34" s="164"/>
      <c r="G34" s="164"/>
      <c r="H34" s="165"/>
      <c r="I34" s="163"/>
      <c r="J34" s="165"/>
      <c r="K34" s="147" t="s">
        <v>191</v>
      </c>
      <c r="L34" s="164"/>
      <c r="M34" s="164"/>
      <c r="N34" s="165"/>
      <c r="O34" s="44">
        <v>150</v>
      </c>
      <c r="P34" s="159" t="s">
        <v>127</v>
      </c>
      <c r="Q34" s="160"/>
      <c r="R34" s="161"/>
      <c r="S34" s="161"/>
      <c r="T34" s="161"/>
      <c r="U34" s="161"/>
      <c r="V34" s="161"/>
      <c r="W34" s="162"/>
      <c r="X34" s="92">
        <v>130</v>
      </c>
    </row>
    <row r="35" spans="1:24" ht="19.5" customHeight="1">
      <c r="A35" s="232"/>
      <c r="B35" s="125"/>
      <c r="C35" s="163"/>
      <c r="D35" s="165"/>
      <c r="E35" s="163"/>
      <c r="F35" s="164"/>
      <c r="G35" s="164"/>
      <c r="H35" s="165"/>
      <c r="I35" s="163"/>
      <c r="J35" s="165"/>
      <c r="K35" s="147"/>
      <c r="L35" s="164"/>
      <c r="M35" s="164"/>
      <c r="N35" s="165"/>
      <c r="O35" s="44"/>
      <c r="P35" s="159" t="s">
        <v>124</v>
      </c>
      <c r="Q35" s="160"/>
      <c r="R35" s="161"/>
      <c r="S35" s="161"/>
      <c r="T35" s="161"/>
      <c r="U35" s="161"/>
      <c r="V35" s="161"/>
      <c r="W35" s="162"/>
      <c r="X35" s="92">
        <v>83</v>
      </c>
    </row>
    <row r="36" spans="1:24" ht="19.5" customHeight="1">
      <c r="A36" s="232"/>
      <c r="B36" s="125"/>
      <c r="C36" s="163"/>
      <c r="D36" s="165"/>
      <c r="E36" s="163"/>
      <c r="F36" s="164"/>
      <c r="G36" s="164"/>
      <c r="H36" s="165"/>
      <c r="I36" s="163"/>
      <c r="J36" s="165"/>
      <c r="K36" s="147"/>
      <c r="L36" s="164"/>
      <c r="M36" s="164"/>
      <c r="N36" s="165"/>
      <c r="O36" s="44"/>
      <c r="P36" s="159" t="s">
        <v>125</v>
      </c>
      <c r="Q36" s="160"/>
      <c r="R36" s="161"/>
      <c r="S36" s="161"/>
      <c r="T36" s="161"/>
      <c r="U36" s="161"/>
      <c r="V36" s="161"/>
      <c r="W36" s="162"/>
      <c r="X36" s="92">
        <v>43</v>
      </c>
    </row>
    <row r="37" spans="1:24" ht="14.25" customHeight="1" thickBot="1">
      <c r="A37" s="232"/>
      <c r="B37" s="52"/>
      <c r="C37" s="235"/>
      <c r="D37" s="236"/>
      <c r="E37" s="236"/>
      <c r="F37" s="236"/>
      <c r="G37" s="236"/>
      <c r="H37" s="236"/>
      <c r="I37" s="237"/>
      <c r="J37" s="238"/>
      <c r="K37" s="143"/>
      <c r="L37" s="144"/>
      <c r="M37" s="144"/>
      <c r="N37" s="176"/>
      <c r="O37" s="76"/>
      <c r="P37" s="241" t="s">
        <v>126</v>
      </c>
      <c r="Q37" s="242"/>
      <c r="R37" s="243"/>
      <c r="S37" s="243"/>
      <c r="T37" s="243"/>
      <c r="U37" s="243"/>
      <c r="V37" s="243"/>
      <c r="W37" s="244"/>
      <c r="X37" s="124">
        <v>5</v>
      </c>
    </row>
    <row r="38" spans="1:24" s="78" customFormat="1" ht="14.25" customHeight="1" thickBot="1">
      <c r="A38" s="77"/>
      <c r="B38" s="90" t="s">
        <v>16</v>
      </c>
      <c r="C38" s="239">
        <f>SUM(C23:C37)</f>
        <v>1123600</v>
      </c>
      <c r="D38" s="240"/>
      <c r="E38" s="239">
        <f>SUM(E23:H37)</f>
        <v>406247</v>
      </c>
      <c r="F38" s="181"/>
      <c r="G38" s="181"/>
      <c r="H38" s="240"/>
      <c r="I38" s="239">
        <f>SUM(I23:J37)</f>
        <v>1624744</v>
      </c>
      <c r="J38" s="240"/>
      <c r="K38" s="171" t="s">
        <v>16</v>
      </c>
      <c r="L38" s="172"/>
      <c r="M38" s="70">
        <f>M23+M24+M25+M26+M27+M28+M29+M30</f>
        <v>52535</v>
      </c>
      <c r="N38" s="72">
        <f>N31+N20</f>
        <v>304</v>
      </c>
      <c r="O38" s="72">
        <f>O20+O37</f>
        <v>404</v>
      </c>
      <c r="P38" s="168" t="s">
        <v>90</v>
      </c>
      <c r="Q38" s="169"/>
      <c r="R38" s="169"/>
      <c r="S38" s="169"/>
      <c r="T38" s="169"/>
      <c r="U38" s="169"/>
      <c r="V38" s="169"/>
      <c r="W38" s="170"/>
      <c r="X38" s="72">
        <f>X20+X23+X24+X25+X26+X27+X28+X29+X30+X31+X32+X33+X34+X35+X36+X37</f>
        <v>23966</v>
      </c>
    </row>
    <row r="39" spans="1:20" s="78" customFormat="1" ht="13.5" customHeight="1">
      <c r="A39" s="145" t="s">
        <v>135</v>
      </c>
      <c r="B39" s="146"/>
      <c r="C39" s="146"/>
      <c r="D39" s="146"/>
      <c r="E39" s="145" t="s">
        <v>133</v>
      </c>
      <c r="F39" s="146"/>
      <c r="G39" s="146"/>
      <c r="H39" s="146"/>
      <c r="I39" s="146"/>
      <c r="J39" s="146"/>
      <c r="K39" s="146"/>
      <c r="L39" s="146"/>
      <c r="M39" s="146"/>
      <c r="N39" s="118"/>
      <c r="O39" s="118"/>
      <c r="P39" s="145" t="s">
        <v>132</v>
      </c>
      <c r="Q39" s="145"/>
      <c r="R39" s="145"/>
      <c r="S39" s="145"/>
      <c r="T39" s="145"/>
    </row>
    <row r="40" spans="5:16" ht="12.75">
      <c r="E40" s="166" t="s">
        <v>134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18"/>
    </row>
    <row r="41" spans="2:5" ht="12.75">
      <c r="B41" s="149"/>
      <c r="C41" s="167"/>
      <c r="D41" s="167"/>
      <c r="E41" s="167"/>
    </row>
    <row r="43" spans="4:12" ht="12.75">
      <c r="D43" s="118"/>
      <c r="E43" s="118"/>
      <c r="F43" s="118"/>
      <c r="G43" s="118"/>
      <c r="H43" s="118"/>
      <c r="I43" s="118"/>
      <c r="J43" s="118"/>
      <c r="K43" s="118"/>
      <c r="L43" s="118"/>
    </row>
  </sheetData>
  <mergeCells count="132">
    <mergeCell ref="P39:T39"/>
    <mergeCell ref="P24:W24"/>
    <mergeCell ref="W3:W5"/>
    <mergeCell ref="V4:V5"/>
    <mergeCell ref="P21:X21"/>
    <mergeCell ref="P22:X22"/>
    <mergeCell ref="X3:X4"/>
    <mergeCell ref="X5:X6"/>
    <mergeCell ref="P6:W11"/>
    <mergeCell ref="P23:W23"/>
    <mergeCell ref="M5:M6"/>
    <mergeCell ref="L3:L4"/>
    <mergeCell ref="M3:M4"/>
    <mergeCell ref="K3:K4"/>
    <mergeCell ref="K5:K6"/>
    <mergeCell ref="B5:B6"/>
    <mergeCell ref="E5:E6"/>
    <mergeCell ref="H5:H6"/>
    <mergeCell ref="E23:H23"/>
    <mergeCell ref="P37:W37"/>
    <mergeCell ref="C23:D23"/>
    <mergeCell ref="K30:L30"/>
    <mergeCell ref="K31:M31"/>
    <mergeCell ref="I31:J31"/>
    <mergeCell ref="I29:J29"/>
    <mergeCell ref="I28:J28"/>
    <mergeCell ref="K27:L27"/>
    <mergeCell ref="K23:L23"/>
    <mergeCell ref="I23:J23"/>
    <mergeCell ref="C37:D37"/>
    <mergeCell ref="E37:H37"/>
    <mergeCell ref="I37:J37"/>
    <mergeCell ref="C38:D38"/>
    <mergeCell ref="E38:H38"/>
    <mergeCell ref="I38:J38"/>
    <mergeCell ref="A23:A37"/>
    <mergeCell ref="A5:A11"/>
    <mergeCell ref="C5:C6"/>
    <mergeCell ref="D5:D6"/>
    <mergeCell ref="C25:D25"/>
    <mergeCell ref="C32:D32"/>
    <mergeCell ref="C33:D33"/>
    <mergeCell ref="C34:D34"/>
    <mergeCell ref="C35:D35"/>
    <mergeCell ref="C36:D36"/>
    <mergeCell ref="C31:D31"/>
    <mergeCell ref="E31:H31"/>
    <mergeCell ref="C27:D27"/>
    <mergeCell ref="E27:H27"/>
    <mergeCell ref="C29:D29"/>
    <mergeCell ref="E30:H30"/>
    <mergeCell ref="C28:D28"/>
    <mergeCell ref="C30:D30"/>
    <mergeCell ref="E29:H29"/>
    <mergeCell ref="C26:D26"/>
    <mergeCell ref="E26:H26"/>
    <mergeCell ref="I26:J26"/>
    <mergeCell ref="K24:L24"/>
    <mergeCell ref="I24:J24"/>
    <mergeCell ref="E24:H24"/>
    <mergeCell ref="K25:L25"/>
    <mergeCell ref="I25:J25"/>
    <mergeCell ref="E25:H25"/>
    <mergeCell ref="C24:D24"/>
    <mergeCell ref="A12:A19"/>
    <mergeCell ref="A21:J21"/>
    <mergeCell ref="K21:O21"/>
    <mergeCell ref="C22:D22"/>
    <mergeCell ref="E22:H22"/>
    <mergeCell ref="I22:J22"/>
    <mergeCell ref="K22:L22"/>
    <mergeCell ref="T4:T5"/>
    <mergeCell ref="U4:U5"/>
    <mergeCell ref="P4:P5"/>
    <mergeCell ref="O3:O4"/>
    <mergeCell ref="P3:V3"/>
    <mergeCell ref="R4:R5"/>
    <mergeCell ref="S4:S5"/>
    <mergeCell ref="F3:H4"/>
    <mergeCell ref="I3:I4"/>
    <mergeCell ref="Q4:Q5"/>
    <mergeCell ref="J3:J4"/>
    <mergeCell ref="N5:N6"/>
    <mergeCell ref="N3:N4"/>
    <mergeCell ref="I5:I6"/>
    <mergeCell ref="O5:O6"/>
    <mergeCell ref="J5:J6"/>
    <mergeCell ref="L5:L6"/>
    <mergeCell ref="A3:A4"/>
    <mergeCell ref="B3:B4"/>
    <mergeCell ref="C3:D3"/>
    <mergeCell ref="E3:E4"/>
    <mergeCell ref="P30:W30"/>
    <mergeCell ref="E35:H35"/>
    <mergeCell ref="P25:W25"/>
    <mergeCell ref="P26:W26"/>
    <mergeCell ref="P29:W29"/>
    <mergeCell ref="P27:W27"/>
    <mergeCell ref="P28:W28"/>
    <mergeCell ref="K26:L26"/>
    <mergeCell ref="E28:H28"/>
    <mergeCell ref="I27:J27"/>
    <mergeCell ref="P31:W31"/>
    <mergeCell ref="P32:W32"/>
    <mergeCell ref="E32:H32"/>
    <mergeCell ref="I32:J32"/>
    <mergeCell ref="K32:N32"/>
    <mergeCell ref="B41:E41"/>
    <mergeCell ref="A39:D39"/>
    <mergeCell ref="E39:M39"/>
    <mergeCell ref="K34:N34"/>
    <mergeCell ref="K35:N35"/>
    <mergeCell ref="K36:N36"/>
    <mergeCell ref="K37:N37"/>
    <mergeCell ref="I34:J34"/>
    <mergeCell ref="I35:J35"/>
    <mergeCell ref="I36:J36"/>
    <mergeCell ref="K28:L28"/>
    <mergeCell ref="K29:L29"/>
    <mergeCell ref="I33:J33"/>
    <mergeCell ref="K33:N33"/>
    <mergeCell ref="I30:J30"/>
    <mergeCell ref="P36:W36"/>
    <mergeCell ref="E33:H33"/>
    <mergeCell ref="E34:H34"/>
    <mergeCell ref="E40:O40"/>
    <mergeCell ref="E36:H36"/>
    <mergeCell ref="P33:W33"/>
    <mergeCell ref="P34:W34"/>
    <mergeCell ref="P35:W35"/>
    <mergeCell ref="P38:W38"/>
    <mergeCell ref="K38:L38"/>
  </mergeCells>
  <printOptions/>
  <pageMargins left="0.64" right="0.2" top="0.54" bottom="0.13" header="0.2" footer="0.77"/>
  <pageSetup horizontalDpi="300" verticalDpi="300" orientation="landscape" paperSize="9" scale="70" r:id="rId1"/>
  <headerFooter alignWithMargins="0">
    <oddHeader>&amp;LΠΕΡΙΦΕΡΕΙΑ ΠΕΛΟΠΟΝΝΗΣΟΥ ΔΥΤΙΚΗΣ ΕΛΛΑΔΟΣ ΚΑΙ ΙΟΝΙΩΝ ΝΗΣΩΝ
ΓΕΝΙΚΟ ΝΟΣΟΚΟΜΕΙΟ ΚΟΡΙΝΘΟΥ
ΤΜ. : ΚΙΝΗΣΗΣ ΑΣΘΕΝΩΝ
ΑΡΜ. ΥΠΑΛ/ΛΟΣ: Μ.ΠΑΠΑΚΩΝΣΤΑΝΤΙΝΟΠΟΥΛΟΥ</oddHeader>
    <oddFooter>&amp;L         Η ΠΡΟΪΣΤΑΜΕΝΗ 
     ΓΡ.ΚΙΝΗΣΗΣ ΑΣΘΕΝΩΝ
     ΜΑΡΙΑ ΚΥΡΙΑΚΟΠΟΥΛΟΥ&amp;CΗ ΣΥΝΤΑΞΑΣΑ     
ΜΑΡΙΑ ΠΑΠΑΚΩΝΣΤΑΝΤΙΝΟΠΟΥΛΟΥ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A1">
      <selection activeCell="C18" sqref="C18"/>
    </sheetView>
  </sheetViews>
  <sheetFormatPr defaultColWidth="9.00390625" defaultRowHeight="12.75"/>
  <cols>
    <col min="1" max="1" width="2.00390625" style="0" customWidth="1"/>
    <col min="2" max="2" width="16.875" style="0" customWidth="1"/>
    <col min="3" max="3" width="4.00390625" style="0" customWidth="1"/>
    <col min="4" max="4" width="4.50390625" style="113" customWidth="1"/>
    <col min="5" max="5" width="3.875" style="113" customWidth="1"/>
    <col min="6" max="6" width="4.125" style="113" customWidth="1"/>
    <col min="7" max="7" width="3.50390625" style="113" customWidth="1"/>
    <col min="8" max="8" width="4.625" style="113" customWidth="1"/>
    <col min="9" max="11" width="4.00390625" style="113" customWidth="1"/>
    <col min="12" max="12" width="4.50390625" style="113" customWidth="1"/>
    <col min="13" max="13" width="4.00390625" style="113" customWidth="1"/>
    <col min="14" max="14" width="4.50390625" style="113" customWidth="1"/>
    <col min="15" max="21" width="4.00390625" style="113" customWidth="1"/>
    <col min="22" max="22" width="5.875" style="113" customWidth="1"/>
    <col min="23" max="23" width="4.625" style="113" customWidth="1"/>
    <col min="24" max="28" width="5.875" style="113" customWidth="1"/>
  </cols>
  <sheetData>
    <row r="1" spans="3:28" ht="12.75">
      <c r="C1" s="272" t="s">
        <v>122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</row>
    <row r="2" spans="1:29" ht="12.75">
      <c r="A2" s="271" t="s">
        <v>121</v>
      </c>
      <c r="B2" s="3"/>
      <c r="C2" s="273" t="s">
        <v>110</v>
      </c>
      <c r="D2" s="274"/>
      <c r="E2" s="273" t="s">
        <v>111</v>
      </c>
      <c r="F2" s="274"/>
      <c r="G2" s="273" t="s">
        <v>112</v>
      </c>
      <c r="H2" s="274"/>
      <c r="I2" s="273" t="s">
        <v>113</v>
      </c>
      <c r="J2" s="274"/>
      <c r="K2" s="273" t="s">
        <v>21</v>
      </c>
      <c r="L2" s="274"/>
      <c r="M2" s="273" t="s">
        <v>114</v>
      </c>
      <c r="N2" s="274"/>
      <c r="O2" s="273" t="s">
        <v>115</v>
      </c>
      <c r="P2" s="274"/>
      <c r="Q2" s="273" t="s">
        <v>116</v>
      </c>
      <c r="R2" s="274"/>
      <c r="S2" s="273" t="s">
        <v>117</v>
      </c>
      <c r="T2" s="274"/>
      <c r="U2" s="273" t="s">
        <v>26</v>
      </c>
      <c r="V2" s="274"/>
      <c r="W2" s="273" t="s">
        <v>27</v>
      </c>
      <c r="X2" s="274"/>
      <c r="Y2" s="273" t="s">
        <v>28</v>
      </c>
      <c r="Z2" s="274"/>
      <c r="AA2" s="273" t="s">
        <v>29</v>
      </c>
      <c r="AB2" s="274"/>
      <c r="AC2" s="22" t="s">
        <v>118</v>
      </c>
    </row>
    <row r="3" spans="1:29" ht="12.75">
      <c r="A3" s="271"/>
      <c r="B3" s="3"/>
      <c r="C3" s="114" t="s">
        <v>119</v>
      </c>
      <c r="D3" s="114" t="s">
        <v>120</v>
      </c>
      <c r="E3" s="114" t="s">
        <v>119</v>
      </c>
      <c r="F3" s="114" t="s">
        <v>120</v>
      </c>
      <c r="G3" s="114" t="s">
        <v>119</v>
      </c>
      <c r="H3" s="114" t="s">
        <v>120</v>
      </c>
      <c r="I3" s="114" t="s">
        <v>119</v>
      </c>
      <c r="J3" s="114" t="s">
        <v>120</v>
      </c>
      <c r="K3" s="114" t="s">
        <v>119</v>
      </c>
      <c r="L3" s="114" t="s">
        <v>120</v>
      </c>
      <c r="M3" s="114" t="s">
        <v>119</v>
      </c>
      <c r="N3" s="114" t="s">
        <v>120</v>
      </c>
      <c r="O3" s="114" t="s">
        <v>119</v>
      </c>
      <c r="P3" s="114" t="s">
        <v>120</v>
      </c>
      <c r="Q3" s="114" t="s">
        <v>119</v>
      </c>
      <c r="R3" s="114" t="s">
        <v>120</v>
      </c>
      <c r="S3" s="114" t="s">
        <v>119</v>
      </c>
      <c r="T3" s="114" t="s">
        <v>120</v>
      </c>
      <c r="U3" s="114" t="s">
        <v>119</v>
      </c>
      <c r="V3" s="114" t="s">
        <v>120</v>
      </c>
      <c r="W3" s="114" t="s">
        <v>119</v>
      </c>
      <c r="X3" s="114" t="s">
        <v>120</v>
      </c>
      <c r="Y3" s="114" t="s">
        <v>119</v>
      </c>
      <c r="Z3" s="114" t="s">
        <v>120</v>
      </c>
      <c r="AA3" s="114" t="s">
        <v>119</v>
      </c>
      <c r="AB3" s="114" t="s">
        <v>120</v>
      </c>
      <c r="AC3" s="22"/>
    </row>
    <row r="4" spans="1:29" ht="12.75">
      <c r="A4" s="271"/>
      <c r="B4" s="14" t="s">
        <v>17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2.75">
      <c r="A5" s="271"/>
      <c r="B5" s="14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2.75">
      <c r="A6" s="271"/>
      <c r="B6" s="14" t="s">
        <v>19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71"/>
      <c r="B7" s="14" t="s">
        <v>20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2.75">
      <c r="A8" s="271"/>
      <c r="B8" s="14" t="s">
        <v>21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2.75">
      <c r="A9" s="271"/>
      <c r="B9" s="14" t="s">
        <v>22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2.75">
      <c r="A10" s="271"/>
      <c r="B10" s="14" t="s">
        <v>23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2.75">
      <c r="A11" s="271"/>
      <c r="B11" s="14" t="s">
        <v>24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2.75">
      <c r="A12" s="271"/>
      <c r="B12" s="14" t="s">
        <v>25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2.75">
      <c r="A13" s="271"/>
      <c r="B13" s="14" t="s">
        <v>26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2.75">
      <c r="A14" s="271"/>
      <c r="B14" s="14" t="s">
        <v>27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2.75">
      <c r="A15" s="271"/>
      <c r="B15" s="14" t="s">
        <v>28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2.75">
      <c r="A16" s="271"/>
      <c r="B16" s="14" t="s">
        <v>29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2.75">
      <c r="A17" s="271"/>
      <c r="B17" s="3" t="s">
        <v>118</v>
      </c>
      <c r="C17" s="22">
        <f>SUM(C4:C16)</f>
        <v>0</v>
      </c>
      <c r="D17" s="22">
        <f aca="true" t="shared" si="0" ref="D17:AB17">SUM(D4:D16)</f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T17" s="22">
        <f t="shared" si="0"/>
        <v>0</v>
      </c>
      <c r="U17" s="22">
        <f t="shared" si="0"/>
        <v>0</v>
      </c>
      <c r="V17" s="22">
        <f t="shared" si="0"/>
        <v>0</v>
      </c>
      <c r="W17" s="22">
        <f t="shared" si="0"/>
        <v>0</v>
      </c>
      <c r="X17" s="22">
        <f t="shared" si="0"/>
        <v>0</v>
      </c>
      <c r="Y17" s="22">
        <f t="shared" si="0"/>
        <v>0</v>
      </c>
      <c r="Z17" s="22">
        <f t="shared" si="0"/>
        <v>0</v>
      </c>
      <c r="AA17" s="22">
        <f t="shared" si="0"/>
        <v>0</v>
      </c>
      <c r="AB17" s="22">
        <f t="shared" si="0"/>
        <v>0</v>
      </c>
      <c r="AC17" s="22"/>
    </row>
  </sheetData>
  <mergeCells count="15">
    <mergeCell ref="S2:T2"/>
    <mergeCell ref="U2:V2"/>
    <mergeCell ref="W2:X2"/>
    <mergeCell ref="C2:D2"/>
    <mergeCell ref="E2:F2"/>
    <mergeCell ref="A2:A17"/>
    <mergeCell ref="C1:AB1"/>
    <mergeCell ref="Y2:Z2"/>
    <mergeCell ref="AA2:AB2"/>
    <mergeCell ref="G2:H2"/>
    <mergeCell ref="I2:J2"/>
    <mergeCell ref="K2:L2"/>
    <mergeCell ref="M2:N2"/>
    <mergeCell ref="O2:P2"/>
    <mergeCell ref="Q2:R2"/>
  </mergeCells>
  <printOptions/>
  <pageMargins left="0.22" right="0.2" top="1" bottom="1" header="0.5" footer="0.5"/>
  <pageSetup horizontalDpi="120" verticalDpi="12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3">
      <selection activeCell="K23" sqref="K23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  <col min="12" max="12" width="10.0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35</v>
      </c>
    </row>
    <row r="5" ht="12.75">
      <c r="A5" t="s">
        <v>14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38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v>25</v>
      </c>
      <c r="D16" s="3">
        <f>'ΙΑΝΟΥΑΡΙΟΣ 08'!D16+'ΦΕΒΡΟΥΑΡΙΟΣ 08'!D16+'ΜΑΡΤΙΟΣ 08'!D16+'ΑΠΡΙΛΙΟΣ 08'!D16+'ΜΑΙΟΣ 08'!D16+'ΙΟΥΝΙΟΣ 08'!D16+'ΙΟΥΛΙΟΣ 08'!D16+'ΑΥΓΟΥΣΤΟΣ 08'!D16+'ΣΕΠΤΕΜΒΡΙΟΣ 08'!D16+'ΟΚΤΩΒΡΙΟΣ 08'!D16+'ΝΟΕΜΒΡΙΟΣ 08'!D16+'ΔΕΚΕΜΒΡΙΟΣ 08'!D16</f>
        <v>3637</v>
      </c>
      <c r="E16" s="3">
        <f>'ΙΑΝΟΥΑΡΙΟΣ 08'!E16+'ΦΕΒΡΟΥΑΡΙΟΣ 08'!E16+'ΜΑΡΤΙΟΣ 08'!E16+'ΑΠΡΙΛΙΟΣ 08'!E16+'ΜΑΙΟΣ 08'!E16+'ΙΟΥΝΙΟΣ 08'!E16+'ΙΟΥΛΙΟΣ 08'!E16+'ΑΥΓΟΥΣΤΟΣ 08'!E16+'ΣΕΠΤΕΜΒΡΙΟΣ 08'!E16+'ΟΚΤΩΒΡΙΟΣ 08'!E16+'ΝΟΕΜΒΡΙΟΣ 08'!E16+'ΔΕΚΕΜΒΡΙΟΣ 08'!E16</f>
        <v>3648</v>
      </c>
      <c r="F16" s="3">
        <f>'ΙΑΝΟΥΑΡΙΟΣ 08'!F16+'ΦΕΒΡΟΥΑΡΙΟΣ 08'!F16+'ΜΑΡΤΙΟΣ 08'!F16+'ΑΠΡΙΛΙΟΣ 08'!F16+'ΜΑΙΟΣ 08'!F16+'ΙΟΥΝΙΟΣ 08'!F16+'ΙΟΥΛΙΟΣ 08'!F16+'ΑΥΓΟΥΣΤΟΣ 08'!F16+'ΣΕΠΤΕΜΒΡΙΟΣ 08'!F16+'ΟΚΤΩΒΡΙΟΣ 08'!F16+'ΝΟΕΜΒΡΙΟΣ 08'!F16+'ΔΕΚΕΜΒΡΙΟΣ 08'!F16</f>
        <v>223</v>
      </c>
      <c r="G16" s="37">
        <f aca="true" t="shared" si="0" ref="G16:G28">D16+C16-E16</f>
        <v>14</v>
      </c>
      <c r="H16" s="3">
        <f>'ΙΑΝΟΥΑΡΙΟΣ 08'!H16+'ΦΕΒΡΟΥΑΡΙΟΣ 08'!H16+'ΜΑΡΤΙΟΣ 08'!H16+'ΑΠΡΙΛΙΟΣ 08'!H16+'ΜΑΙΟΣ 08'!H16+'ΙΟΥΝΙΟΣ 08'!H16+'ΙΟΥΛΙΟΣ 08'!H16+'ΑΥΓΟΥΣΤΟΣ 08'!H16+'ΣΕΠΤΕΜΒΡΙΟΣ 08'!H16+'ΟΚΤΩΒΡΙΟΣ 08'!H16+'ΝΟΕΜΒΡΙΟΣ 08'!H16+'ΔΕΚΕΜΒΡΙΟΣ 08'!H16</f>
        <v>10575</v>
      </c>
      <c r="I16" s="3">
        <f>'ΙΑΝΟΥΑΡΙΟΣ 08'!I16+'ΦΕΒΡΟΥΑΡΙΟΣ 08'!I16+'ΜΑΡΤΙΟΣ 08'!I16+'ΑΠΡΙΛΙΟΣ 08'!I16+'ΜΑΙΟΣ 08'!I16+'ΙΟΥΝΙΟΣ 08'!I16+'ΙΟΥΛΙΟΣ 08'!I16+'ΑΥΓΟΥΣΤΟΣ 08'!I16+'ΣΕΠΤΕΜΒΡΙΟΣ 08'!I16+'ΟΚΤΩΒΡΙΟΣ 08'!I16+'ΝΟΕΜΒΡΙΟΣ 08'!I16+'ΔΕΚΕΜΒΡΙΟΣ 08'!I16</f>
        <v>96</v>
      </c>
      <c r="J16" s="20">
        <f aca="true" t="shared" si="1" ref="J16:J28">($H16*100)/($K16*$L$16)</f>
        <v>78.09038546743464</v>
      </c>
      <c r="K16" s="4">
        <v>37</v>
      </c>
      <c r="L16" s="3">
        <f>'ΙΑΝΟΥΑΡΙΟΣ 08'!L16+'ΦΕΒΡΟΥΑΡΙΟΣ 08'!L16+'ΜΑΡΤΙΟΣ 08'!L16+'ΑΠΡΙΛΙΟΣ 08'!L16+'ΜΑΙΟΣ 08'!L16+'ΙΟΥΝΙΟΣ 08'!L16+'ΙΟΥΛΙΟΣ 08'!L16+'ΑΥΓΟΥΣΤΟΣ 08'!L16+'ΣΕΠΤΕΜΒΡΙΟΣ 08'!L16+'ΟΚΤΩΒΡΙΟΣ 08'!L16+'ΝΟΕΜΒΡΙΟΣ 08'!L16+'ΔΕΚΕΜΒΡΙΟΣ 08'!L16</f>
        <v>366</v>
      </c>
    </row>
    <row r="17" spans="1:11" ht="15" customHeight="1">
      <c r="A17" s="10">
        <v>2</v>
      </c>
      <c r="B17" s="14" t="s">
        <v>18</v>
      </c>
      <c r="C17" s="3">
        <v>6</v>
      </c>
      <c r="D17" s="3">
        <f>'ΙΑΝΟΥΑΡΙΟΣ 08'!D17+'ΦΕΒΡΟΥΑΡΙΟΣ 08'!D17+'ΜΑΡΤΙΟΣ 08'!D17+'ΑΠΡΙΛΙΟΣ 08'!D17+'ΜΑΙΟΣ 08'!D17+'ΙΟΥΝΙΟΣ 08'!D17+'ΙΟΥΛΙΟΣ 08'!D17+'ΑΥΓΟΥΣΤΟΣ 08'!D17+'ΣΕΠΤΕΜΒΡΙΟΣ 08'!D17+'ΟΚΤΩΒΡΙΟΣ 08'!D17+'ΝΟΕΜΒΡΙΟΣ 08'!D17+'ΔΕΚΕΜΒΡΙΟΣ 08'!D17</f>
        <v>2169</v>
      </c>
      <c r="E17" s="3">
        <f>'ΙΑΝΟΥΑΡΙΟΣ 08'!E17+'ΦΕΒΡΟΥΑΡΙΟΣ 08'!E17+'ΜΑΡΤΙΟΣ 08'!E17+'ΑΠΡΙΛΙΟΣ 08'!E17+'ΜΑΙΟΣ 08'!E17+'ΙΟΥΝΙΟΣ 08'!E17+'ΙΟΥΛΙΟΣ 08'!E17+'ΑΥΓΟΥΣΤΟΣ 08'!E17+'ΣΕΠΤΕΜΒΡΙΟΣ 08'!E17+'ΟΚΤΩΒΡΙΟΣ 08'!E17+'ΝΟΕΜΒΡΙΟΣ 08'!E17+'ΔΕΚΕΜΒΡΙΟΣ 08'!E17</f>
        <v>2168</v>
      </c>
      <c r="F17" s="3">
        <f>'ΙΑΝΟΥΑΡΙΟΣ 08'!F17+'ΦΕΒΡΟΥΑΡΙΟΣ 08'!F17+'ΜΑΡΤΙΟΣ 08'!F17+'ΑΠΡΙΛΙΟΣ 08'!F17+'ΜΑΙΟΣ 08'!F17+'ΙΟΥΝΙΟΣ 08'!F17+'ΙΟΥΛΙΟΣ 08'!F17+'ΑΥΓΟΥΣΤΟΣ 08'!F17+'ΣΕΠΤΕΜΒΡΙΟΣ 08'!F17+'ΟΚΤΩΒΡΙΟΣ 08'!F17+'ΝΟΕΜΒΡΙΟΣ 08'!F17+'ΔΕΚΕΜΒΡΙΟΣ 08'!F17</f>
        <v>15</v>
      </c>
      <c r="G17" s="37">
        <f t="shared" si="0"/>
        <v>7</v>
      </c>
      <c r="H17" s="3">
        <f>'ΙΑΝΟΥΑΡΙΟΣ 08'!H17+'ΦΕΒΡΟΥΑΡΙΟΣ 08'!H17+'ΜΑΡΤΙΟΣ 08'!H17+'ΑΠΡΙΛΙΟΣ 08'!H17+'ΜΑΙΟΣ 08'!H17+'ΙΟΥΝΙΟΣ 08'!H17+'ΙΟΥΛΙΟΣ 08'!H17+'ΑΥΓΟΥΣΤΟΣ 08'!H17+'ΣΕΠΤΕΜΒΡΙΟΣ 08'!H17+'ΟΚΤΩΒΡΙΟΣ 08'!H17+'ΝΟΕΜΒΡΙΟΣ 08'!H17+'ΔΕΚΕΜΒΡΙΟΣ 08'!H17</f>
        <v>5987</v>
      </c>
      <c r="I17" s="3">
        <f>'ΙΑΝΟΥΑΡΙΟΣ 08'!I17+'ΦΕΒΡΟΥΑΡΙΟΣ 08'!I17+'ΜΑΡΤΙΟΣ 08'!I17+'ΑΠΡΙΛΙΟΣ 08'!I17+'ΜΑΙΟΣ 08'!I17+'ΙΟΥΝΙΟΣ 08'!I17+'ΙΟΥΛΙΟΣ 08'!I17+'ΑΥΓΟΥΣΤΟΣ 08'!I17+'ΣΕΠΤΕΜΒΡΙΟΣ 08'!I17+'ΟΚΤΩΒΡΙΟΣ 08'!I17+'ΝΟΕΜΒΡΙΟΣ 08'!I17+'ΔΕΚΕΜΒΡΙΟΣ 08'!I17</f>
        <v>48</v>
      </c>
      <c r="J17" s="20">
        <f t="shared" si="1"/>
        <v>54.5264116575592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v>5</v>
      </c>
      <c r="D18" s="3">
        <f>'ΙΑΝΟΥΑΡΙΟΣ 08'!D18+'ΦΕΒΡΟΥΑΡΙΟΣ 08'!D18+'ΜΑΡΤΙΟΣ 08'!D18+'ΑΠΡΙΛΙΟΣ 08'!D18+'ΜΑΙΟΣ 08'!D18+'ΙΟΥΝΙΟΣ 08'!D18+'ΙΟΥΛΙΟΣ 08'!D18+'ΑΥΓΟΥΣΤΟΣ 08'!D18+'ΣΕΠΤΕΜΒΡΙΟΣ 08'!D18+'ΟΚΤΩΒΡΙΟΣ 08'!D18+'ΝΟΕΜΒΡΙΟΣ 08'!D18+'ΔΕΚΕΜΒΡΙΟΣ 08'!D18</f>
        <v>1620</v>
      </c>
      <c r="E18" s="3">
        <f>'ΙΑΝΟΥΑΡΙΟΣ 08'!E18+'ΦΕΒΡΟΥΑΡΙΟΣ 08'!E18+'ΜΑΡΤΙΟΣ 08'!E18+'ΑΠΡΙΛΙΟΣ 08'!E18+'ΜΑΙΟΣ 08'!E18+'ΙΟΥΝΙΟΣ 08'!E18+'ΙΟΥΛΙΟΣ 08'!E18+'ΑΥΓΟΥΣΤΟΣ 08'!E18+'ΣΕΠΤΕΜΒΡΙΟΣ 08'!E18+'ΟΚΤΩΒΡΙΟΣ 08'!E18+'ΝΟΕΜΒΡΙΟΣ 08'!E18+'ΔΕΚΕΜΒΡΙΟΣ 08'!E18</f>
        <v>1625</v>
      </c>
      <c r="F18" s="3">
        <f>'ΙΑΝΟΥΑΡΙΟΣ 08'!F18+'ΦΕΒΡΟΥΑΡΙΟΣ 08'!F18+'ΜΑΡΤΙΟΣ 08'!F18+'ΑΠΡΙΛΙΟΣ 08'!F18+'ΜΑΙΟΣ 08'!F18+'ΙΟΥΝΙΟΣ 08'!F18+'ΙΟΥΛΙΟΣ 08'!F18+'ΑΥΓΟΥΣΤΟΣ 08'!F18+'ΣΕΠΤΕΜΒΡΙΟΣ 08'!F18+'ΟΚΤΩΒΡΙΟΣ 08'!F18+'ΝΟΕΜΒΡΙΟΣ 08'!F18+'ΔΕΚΕΜΒΡΙΟΣ 08'!F18</f>
        <v>0</v>
      </c>
      <c r="G18" s="37">
        <f t="shared" si="0"/>
        <v>0</v>
      </c>
      <c r="H18" s="3">
        <f>'ΙΑΝΟΥΑΡΙΟΣ 08'!H18+'ΦΕΒΡΟΥΑΡΙΟΣ 08'!H18+'ΜΑΡΤΙΟΣ 08'!H18+'ΑΠΡΙΛΙΟΣ 08'!H18+'ΜΑΙΟΣ 08'!H18+'ΙΟΥΝΙΟΣ 08'!H18+'ΙΟΥΛΙΟΣ 08'!H18+'ΑΥΓΟΥΣΤΟΣ 08'!H18+'ΣΕΠΤΕΜΒΡΙΟΣ 08'!H18+'ΟΚΤΩΒΡΙΟΣ 08'!H18+'ΝΟΕΜΒΡΙΟΣ 08'!H18+'ΔΕΚΕΜΒΡΙΟΣ 08'!H18</f>
        <v>3417</v>
      </c>
      <c r="I18" s="3">
        <f>'ΙΑΝΟΥΑΡΙΟΣ 08'!I18+'ΦΕΒΡΟΥΑΡΙΟΣ 08'!I18+'ΜΑΡΤΙΟΣ 08'!I18+'ΑΠΡΙΛΙΟΣ 08'!I18+'ΜΑΙΟΣ 08'!I18+'ΙΟΥΝΙΟΣ 08'!I18+'ΙΟΥΛΙΟΣ 08'!I18+'ΑΥΓΟΥΣΤΟΣ 08'!I18+'ΣΕΠΤΕΜΒΡΙΟΣ 08'!I18+'ΟΚΤΩΒΡΙΟΣ 08'!I18+'ΝΟΕΜΒΡΙΟΣ 08'!I18+'ΔΕΚΕΜΒΡΙΟΣ 08'!I18</f>
        <v>82</v>
      </c>
      <c r="J18" s="20">
        <f t="shared" si="1"/>
        <v>54.91803278688525</v>
      </c>
      <c r="K18" s="4">
        <v>17</v>
      </c>
    </row>
    <row r="19" spans="1:11" ht="15" customHeight="1">
      <c r="A19" s="10">
        <v>4</v>
      </c>
      <c r="B19" s="14" t="s">
        <v>20</v>
      </c>
      <c r="C19" s="3">
        <v>0</v>
      </c>
      <c r="D19" s="3">
        <f>'ΙΑΝΟΥΑΡΙΟΣ 08'!D19+'ΦΕΒΡΟΥΑΡΙΟΣ 08'!D19+'ΜΑΡΤΙΟΣ 08'!D19+'ΑΠΡΙΛΙΟΣ 08'!D19+'ΜΑΙΟΣ 08'!D19+'ΙΟΥΝΙΟΣ 08'!D19+'ΙΟΥΛΙΟΣ 08'!D19+'ΑΥΓΟΥΣΤΟΣ 08'!D19+'ΣΕΠΤΕΜΒΡΙΟΣ 08'!D19+'ΟΚΤΩΒΡΙΟΣ 08'!D19+'ΝΟΕΜΒΡΙΟΣ 08'!D19+'ΔΕΚΕΜΒΡΙΟΣ 08'!D19</f>
        <v>1951</v>
      </c>
      <c r="E19" s="3">
        <f>'ΙΑΝΟΥΑΡΙΟΣ 08'!E19+'ΦΕΒΡΟΥΑΡΙΟΣ 08'!E19+'ΜΑΡΤΙΟΣ 08'!E19+'ΑΠΡΙΛΙΟΣ 08'!E19+'ΜΑΙΟΣ 08'!E19+'ΙΟΥΝΙΟΣ 08'!E19+'ΙΟΥΛΙΟΣ 08'!E19+'ΑΥΓΟΥΣΤΟΣ 08'!E19+'ΣΕΠΤΕΜΒΡΙΟΣ 08'!E19+'ΟΚΤΩΒΡΙΟΣ 08'!E19+'ΝΟΕΜΒΡΙΟΣ 08'!E19+'ΔΕΚΕΜΒΡΙΟΣ 08'!E19</f>
        <v>1950</v>
      </c>
      <c r="F19" s="3">
        <f>'ΙΑΝΟΥΑΡΙΟΣ 08'!F19+'ΦΕΒΡΟΥΑΡΙΟΣ 08'!F19+'ΜΑΡΤΙΟΣ 08'!F19+'ΑΠΡΙΛΙΟΣ 08'!F19+'ΜΑΙΟΣ 08'!F19+'ΙΟΥΝΙΟΣ 08'!F19+'ΙΟΥΛΙΟΣ 08'!F19+'ΑΥΓΟΥΣΤΟΣ 08'!F19+'ΣΕΠΤΕΜΒΡΙΟΣ 08'!F19+'ΟΚΤΩΒΡΙΟΣ 08'!F19+'ΝΟΕΜΒΡΙΟΣ 08'!F19+'ΔΕΚΕΜΒΡΙΟΣ 08'!F19</f>
        <v>0</v>
      </c>
      <c r="G19" s="37">
        <f t="shared" si="0"/>
        <v>1</v>
      </c>
      <c r="H19" s="3">
        <f>'ΙΑΝΟΥΑΡΙΟΣ 08'!H19+'ΦΕΒΡΟΥΑΡΙΟΣ 08'!H19+'ΜΑΡΤΙΟΣ 08'!H19+'ΑΠΡΙΛΙΟΣ 08'!H19+'ΜΑΙΟΣ 08'!H19+'ΙΟΥΝΙΟΣ 08'!H19+'ΙΟΥΛΙΟΣ 08'!H19+'ΑΥΓΟΥΣΤΟΣ 08'!H19+'ΣΕΠΤΕΜΒΡΙΟΣ 08'!H19+'ΟΚΤΩΒΡΙΟΣ 08'!H19+'ΝΟΕΜΒΡΙΟΣ 08'!H19+'ΔΕΚΕΜΒΡΙΟΣ 08'!H19</f>
        <v>2075</v>
      </c>
      <c r="I19" s="3">
        <f>'ΙΑΝΟΥΑΡΙΟΣ 08'!I19+'ΦΕΒΡΟΥΑΡΙΟΣ 08'!I19+'ΜΑΡΤΙΟΣ 08'!I19+'ΑΠΡΙΛΙΟΣ 08'!I19+'ΜΑΙΟΣ 08'!I19+'ΙΟΥΝΙΟΣ 08'!I19+'ΙΟΥΛΙΟΣ 08'!I19+'ΑΥΓΟΥΣΤΟΣ 08'!I19+'ΣΕΠΤΕΜΒΡΙΟΣ 08'!I19+'ΟΚΤΩΒΡΙΟΣ 08'!I19+'ΝΟΕΜΒΡΙΟΣ 08'!I19+'ΔΕΚΕΜΒΡΙΟΣ 08'!I19</f>
        <v>0</v>
      </c>
      <c r="J19" s="20">
        <f t="shared" si="1"/>
        <v>56.69398907103825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v>0</v>
      </c>
      <c r="D20" s="3">
        <f>'ΙΑΝΟΥΑΡΙΟΣ 08'!D20+'ΦΕΒΡΟΥΑΡΙΟΣ 08'!D20+'ΜΑΡΤΙΟΣ 08'!D20+'ΑΠΡΙΛΙΟΣ 08'!D20+'ΜΑΙΟΣ 08'!D20+'ΙΟΥΝΙΟΣ 08'!D20+'ΙΟΥΛΙΟΣ 08'!D20+'ΑΥΓΟΥΣΤΟΣ 08'!D20+'ΣΕΠΤΕΜΒΡΙΟΣ 08'!D20+'ΟΚΤΩΒΡΙΟΣ 08'!D20+'ΝΟΕΜΒΡΙΟΣ 08'!D20+'ΔΕΚΕΜΒΡΙΟΣ 08'!D20</f>
        <v>195</v>
      </c>
      <c r="E20" s="3">
        <f>'ΙΑΝΟΥΑΡΙΟΣ 08'!E20+'ΦΕΒΡΟΥΑΡΙΟΣ 08'!E20+'ΜΑΡΤΙΟΣ 08'!E20+'ΑΠΡΙΛΙΟΣ 08'!E20+'ΜΑΙΟΣ 08'!E20+'ΙΟΥΝΙΟΣ 08'!E20+'ΙΟΥΛΙΟΣ 08'!E20+'ΑΥΓΟΥΣΤΟΣ 08'!E20+'ΣΕΠΤΕΜΒΡΙΟΣ 08'!E20+'ΟΚΤΩΒΡΙΟΣ 08'!E20+'ΝΟΕΜΒΡΙΟΣ 08'!E20+'ΔΕΚΕΜΒΡΙΟΣ 08'!E20</f>
        <v>195</v>
      </c>
      <c r="F20" s="3">
        <f>'ΙΑΝΟΥΑΡΙΟΣ 08'!F20+'ΦΕΒΡΟΥΑΡΙΟΣ 08'!F20+'ΜΑΡΤΙΟΣ 08'!F20+'ΑΠΡΙΛΙΟΣ 08'!F20+'ΜΑΙΟΣ 08'!F20+'ΙΟΥΝΙΟΣ 08'!F20+'ΙΟΥΛΙΟΣ 08'!F20+'ΑΥΓΟΥΣΤΟΣ 08'!F20+'ΣΕΠΤΕΜΒΡΙΟΣ 08'!F20+'ΟΚΤΩΒΡΙΟΣ 08'!F20+'ΝΟΕΜΒΡΙΟΣ 08'!F20+'ΔΕΚΕΜΒΡΙΟΣ 08'!F20</f>
        <v>0</v>
      </c>
      <c r="G20" s="37">
        <f t="shared" si="0"/>
        <v>0</v>
      </c>
      <c r="H20" s="3">
        <f>'ΙΑΝΟΥΑΡΙΟΣ 08'!H20+'ΦΕΒΡΟΥΑΡΙΟΣ 08'!H20+'ΜΑΡΤΙΟΣ 08'!H20+'ΑΠΡΙΛΙΟΣ 08'!H20+'ΜΑΙΟΣ 08'!H20+'ΙΟΥΝΙΟΣ 08'!H20+'ΙΟΥΛΙΟΣ 08'!H20+'ΑΥΓΟΥΣΤΟΣ 08'!H20+'ΣΕΠΤΕΜΒΡΙΟΣ 08'!H20+'ΟΚΤΩΒΡΙΟΣ 08'!H20+'ΝΟΕΜΒΡΙΟΣ 08'!H20+'ΔΕΚΕΜΒΡΙΟΣ 08'!H20</f>
        <v>430</v>
      </c>
      <c r="I20" s="3">
        <f>'ΙΑΝΟΥΑΡΙΟΣ 08'!I20+'ΦΕΒΡΟΥΑΡΙΟΣ 08'!I20+'ΜΑΡΤΙΟΣ 08'!I20+'ΑΠΡΙΛΙΟΣ 08'!I20+'ΜΑΙΟΣ 08'!I20+'ΙΟΥΝΙΟΣ 08'!I20+'ΙΟΥΛΙΟΣ 08'!I20+'ΑΥΓΟΥΣΤΟΣ 08'!I20+'ΣΕΠΤΕΜΒΡΙΟΣ 08'!I20+'ΟΚΤΩΒΡΙΟΣ 08'!I20+'ΝΟΕΜΒΡΙΟΣ 08'!I20+'ΔΕΚΕΜΒΡΙΟΣ 08'!I20</f>
        <v>3</v>
      </c>
      <c r="J20" s="20">
        <f t="shared" si="1"/>
        <v>14.685792349726777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v>6</v>
      </c>
      <c r="D21" s="3">
        <f>'ΙΑΝΟΥΑΡΙΟΣ 08'!D21+'ΦΕΒΡΟΥΑΡΙΟΣ 08'!D21+'ΜΑΡΤΙΟΣ 08'!D21+'ΑΠΡΙΛΙΟΣ 08'!D21+'ΜΑΙΟΣ 08'!D21+'ΙΟΥΝΙΟΣ 08'!D21+'ΙΟΥΛΙΟΣ 08'!D21+'ΑΥΓΟΥΣΤΟΣ 08'!D21+'ΣΕΠΤΕΜΒΡΙΟΣ 08'!D21+'ΟΚΤΩΒΡΙΟΣ 08'!D21+'ΝΟΕΜΒΡΙΟΣ 08'!D21+'ΔΕΚΕΜΒΡΙΟΣ 08'!D21</f>
        <v>1322</v>
      </c>
      <c r="E21" s="3">
        <f>'ΙΑΝΟΥΑΡΙΟΣ 08'!E21+'ΦΕΒΡΟΥΑΡΙΟΣ 08'!E21+'ΜΑΡΤΙΟΣ 08'!E21+'ΑΠΡΙΛΙΟΣ 08'!E21+'ΜΑΙΟΣ 08'!E21+'ΙΟΥΝΙΟΣ 08'!E21+'ΙΟΥΛΙΟΣ 08'!E21+'ΑΥΓΟΥΣΤΟΣ 08'!E21+'ΣΕΠΤΕΜΒΡΙΟΣ 08'!E21+'ΟΚΤΩΒΡΙΟΣ 08'!E21+'ΝΟΕΜΒΡΙΟΣ 08'!E21+'ΔΕΚΕΜΒΡΙΟΣ 08'!E21</f>
        <v>1322</v>
      </c>
      <c r="F21" s="3">
        <f>'ΙΑΝΟΥΑΡΙΟΣ 08'!F21+'ΦΕΒΡΟΥΑΡΙΟΣ 08'!F21+'ΜΑΡΤΙΟΣ 08'!F21+'ΑΠΡΙΛΙΟΣ 08'!F21+'ΜΑΙΟΣ 08'!F21+'ΙΟΥΝΙΟΣ 08'!F21+'ΙΟΥΛΙΟΣ 08'!F21+'ΑΥΓΟΥΣΤΟΣ 08'!F21+'ΣΕΠΤΕΜΒΡΙΟΣ 08'!F21+'ΟΚΤΩΒΡΙΟΣ 08'!F21+'ΝΟΕΜΒΡΙΟΣ 08'!F21+'ΔΕΚΕΜΒΡΙΟΣ 08'!F21</f>
        <v>24</v>
      </c>
      <c r="G21" s="37">
        <f t="shared" si="0"/>
        <v>6</v>
      </c>
      <c r="H21" s="3">
        <f>'ΙΑΝΟΥΑΡΙΟΣ 08'!H21+'ΦΕΒΡΟΥΑΡΙΟΣ 08'!H21+'ΜΑΡΤΙΟΣ 08'!H21+'ΑΠΡΙΛΙΟΣ 08'!H21+'ΜΑΙΟΣ 08'!H21+'ΙΟΥΝΙΟΣ 08'!H21+'ΙΟΥΛΙΟΣ 08'!H21+'ΑΥΓΟΥΣΤΟΣ 08'!H21+'ΣΕΠΤΕΜΒΡΙΟΣ 08'!H21+'ΟΚΤΩΒΡΙΟΣ 08'!H21+'ΝΟΕΜΒΡΙΟΣ 08'!H21+'ΔΕΚΕΜΒΡΙΟΣ 08'!H21</f>
        <v>2903</v>
      </c>
      <c r="I21" s="3">
        <f>'ΙΑΝΟΥΑΡΙΟΣ 08'!I21+'ΦΕΒΡΟΥΑΡΙΟΣ 08'!I21+'ΜΑΡΤΙΟΣ 08'!I21+'ΑΠΡΙΛΙΟΣ 08'!I21+'ΜΑΙΟΣ 08'!I21+'ΙΟΥΝΙΟΣ 08'!I21+'ΙΟΥΛΙΟΣ 08'!I21+'ΑΥΓΟΥΣΤΟΣ 08'!I21+'ΣΕΠΤΕΜΒΡΙΟΣ 08'!I21+'ΟΚΤΩΒΡΙΟΣ 08'!I21+'ΝΟΕΜΒΡΙΟΣ 08'!I21+'ΔΕΚΕΜΒΡΙΟΣ 08'!I21</f>
        <v>111</v>
      </c>
      <c r="J21" s="20">
        <f t="shared" si="1"/>
        <v>41.74575783721599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v>6</v>
      </c>
      <c r="D22" s="3">
        <f>'ΙΑΝΟΥΑΡΙΟΣ 08'!D22+'ΦΕΒΡΟΥΑΡΙΟΣ 08'!D22+'ΜΑΡΤΙΟΣ 08'!D22+'ΑΠΡΙΛΙΟΣ 08'!D22+'ΜΑΙΟΣ 08'!D22+'ΙΟΥΝΙΟΣ 08'!D22+'ΙΟΥΛΙΟΣ 08'!D22+'ΑΥΓΟΥΣΤΟΣ 08'!D22+'ΣΕΠΤΕΜΒΡΙΟΣ 08'!D22+'ΟΚΤΩΒΡΙΟΣ 08'!D22+'ΝΟΕΜΒΡΙΟΣ 08'!D22+'ΔΕΚΕΜΒΡΙΟΣ 08'!D22</f>
        <v>1894</v>
      </c>
      <c r="E22" s="3">
        <f>'ΙΑΝΟΥΑΡΙΟΣ 08'!E22+'ΦΕΒΡΟΥΑΡΙΟΣ 08'!E22+'ΜΑΡΤΙΟΣ 08'!E22+'ΑΠΡΙΛΙΟΣ 08'!E22+'ΜΑΙΟΣ 08'!E22+'ΙΟΥΝΙΟΣ 08'!E22+'ΙΟΥΛΙΟΣ 08'!E22+'ΑΥΓΟΥΣΤΟΣ 08'!E22+'ΣΕΠΤΕΜΒΡΙΟΣ 08'!E22+'ΟΚΤΩΒΡΙΟΣ 08'!E22+'ΝΟΕΜΒΡΙΟΣ 08'!E22+'ΔΕΚΕΜΒΡΙΟΣ 08'!E22</f>
        <v>1894</v>
      </c>
      <c r="F22" s="3">
        <f>'ΙΑΝΟΥΑΡΙΟΣ 08'!F22+'ΦΕΒΡΟΥΑΡΙΟΣ 08'!F22+'ΜΑΡΤΙΟΣ 08'!F22+'ΑΠΡΙΛΙΟΣ 08'!F22+'ΜΑΙΟΣ 08'!F22+'ΙΟΥΝΙΟΣ 08'!F22+'ΙΟΥΛΙΟΣ 08'!F22+'ΑΥΓΟΥΣΤΟΣ 08'!F22+'ΣΕΠΤΕΜΒΡΙΟΣ 08'!F22+'ΟΚΤΩΒΡΙΟΣ 08'!F22+'ΝΟΕΜΒΡΙΟΣ 08'!F22+'ΔΕΚΕΜΒΡΙΟΣ 08'!F22</f>
        <v>4</v>
      </c>
      <c r="G22" s="37">
        <f t="shared" si="0"/>
        <v>6</v>
      </c>
      <c r="H22" s="3">
        <f>'ΙΑΝΟΥΑΡΙΟΣ 08'!H22+'ΦΕΒΡΟΥΑΡΙΟΣ 08'!H22+'ΜΑΡΤΙΟΣ 08'!H22+'ΑΠΡΙΛΙΟΣ 08'!H22+'ΜΑΙΟΣ 08'!H22+'ΙΟΥΝΙΟΣ 08'!H22+'ΙΟΥΛΙΟΣ 08'!H22+'ΑΥΓΟΥΣΤΟΣ 08'!H22+'ΣΕΠΤΕΜΒΡΙΟΣ 08'!H22+'ΟΚΤΩΒΡΙΟΣ 08'!H22+'ΝΟΕΜΒΡΙΟΣ 08'!H22+'ΔΕΚΕΜΒΡΙΟΣ 08'!H22</f>
        <v>3794</v>
      </c>
      <c r="I22" s="3">
        <f>'ΙΑΝΟΥΑΡΙΟΣ 08'!I22+'ΦΕΒΡΟΥΑΡΙΟΣ 08'!I22+'ΜΑΡΤΙΟΣ 08'!I22+'ΑΠΡΙΛΙΟΣ 08'!I22+'ΜΑΙΟΣ 08'!I22+'ΙΟΥΝΙΟΣ 08'!I22+'ΙΟΥΛΙΟΣ 08'!I22+'ΑΥΓΟΥΣΤΟΣ 08'!I22+'ΣΕΠΤΕΜΒΡΙΟΣ 08'!I22+'ΟΚΤΩΒΡΙΟΣ 08'!I22+'ΝΟΕΜΒΡΙΟΣ 08'!I22+'ΔΕΚΕΜΒΡΙΟΣ 08'!I22</f>
        <v>1</v>
      </c>
      <c r="J22" s="20">
        <f t="shared" si="1"/>
        <v>57.58955676988464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v>2</v>
      </c>
      <c r="D23" s="3">
        <f>'ΙΑΝΟΥΑΡΙΟΣ 08'!D23+'ΦΕΒΡΟΥΑΡΙΟΣ 08'!D23+'ΜΑΡΤΙΟΣ 08'!D23+'ΑΠΡΙΛΙΟΣ 08'!D23+'ΜΑΙΟΣ 08'!D23+'ΙΟΥΝΙΟΣ 08'!D23+'ΙΟΥΛΙΟΣ 08'!D23+'ΑΥΓΟΥΣΤΟΣ 08'!D23+'ΣΕΠΤΕΜΒΡΙΟΣ 08'!D23+'ΟΚΤΩΒΡΙΟΣ 08'!D23+'ΝΟΕΜΒΡΙΟΣ 08'!D23+'ΔΕΚΕΜΒΡΙΟΣ 08'!D23</f>
        <v>1265</v>
      </c>
      <c r="E23" s="3">
        <f>'ΙΑΝΟΥΑΡΙΟΣ 08'!E23+'ΦΕΒΡΟΥΑΡΙΟΣ 08'!E23+'ΜΑΡΤΙΟΣ 08'!E23+'ΑΠΡΙΛΙΟΣ 08'!E23+'ΜΑΙΟΣ 08'!E23+'ΙΟΥΝΙΟΣ 08'!E23+'ΙΟΥΛΙΟΣ 08'!E23+'ΑΥΓΟΥΣΤΟΣ 08'!E23+'ΣΕΠΤΕΜΒΡΙΟΣ 08'!E23+'ΟΚΤΩΒΡΙΟΣ 08'!E23+'ΝΟΕΜΒΡΙΟΣ 08'!E23+'ΔΕΚΕΜΒΡΙΟΣ 08'!E23</f>
        <v>1259</v>
      </c>
      <c r="F23" s="3">
        <f>'ΙΑΝΟΥΑΡΙΟΣ 08'!F23+'ΦΕΒΡΟΥΑΡΙΟΣ 08'!F23+'ΜΑΡΤΙΟΣ 08'!F23+'ΑΠΡΙΛΙΟΣ 08'!F23+'ΜΑΙΟΣ 08'!F23+'ΙΟΥΝΙΟΣ 08'!F23+'ΙΟΥΛΙΟΣ 08'!F23+'ΑΥΓΟΥΣΤΟΣ 08'!F23+'ΣΕΠΤΕΜΒΡΙΟΣ 08'!F23+'ΟΚΤΩΒΡΙΟΣ 08'!F23+'ΝΟΕΜΒΡΙΟΣ 08'!F23+'ΔΕΚΕΜΒΡΙΟΣ 08'!F23</f>
        <v>0</v>
      </c>
      <c r="G23" s="37">
        <f t="shared" si="0"/>
        <v>8</v>
      </c>
      <c r="H23" s="3">
        <f>'ΙΑΝΟΥΑΡΙΟΣ 08'!H23+'ΦΕΒΡΟΥΑΡΙΟΣ 08'!H23+'ΜΑΡΤΙΟΣ 08'!H23+'ΑΠΡΙΛΙΟΣ 08'!H23+'ΜΑΙΟΣ 08'!H23+'ΙΟΥΝΙΟΣ 08'!H23+'ΙΟΥΛΙΟΣ 08'!H23+'ΑΥΓΟΥΣΤΟΣ 08'!H23+'ΣΕΠΤΕΜΒΡΙΟΣ 08'!H23+'ΟΚΤΩΒΡΙΟΣ 08'!H23+'ΝΟΕΜΒΡΙΟΣ 08'!H23+'ΔΕΚΕΜΒΡΙΟΣ 08'!H23</f>
        <v>2941</v>
      </c>
      <c r="I23" s="3">
        <f>'ΙΑΝΟΥΑΡΙΟΣ 08'!I23+'ΦΕΒΡΟΥΑΡΙΟΣ 08'!I23+'ΜΑΡΤΙΟΣ 08'!I23+'ΑΠΡΙΛΙΟΣ 08'!I23+'ΜΑΙΟΣ 08'!I23+'ΙΟΥΝΙΟΣ 08'!I23+'ΙΟΥΛΙΟΣ 08'!I23+'ΑΥΓΟΥΣΤΟΣ 08'!I23+'ΣΕΠΤΕΜΒΡΙΟΣ 08'!I23+'ΟΚΤΩΒΡΙΟΣ 08'!I23+'ΝΟΕΜΒΡΙΟΣ 08'!I23+'ΔΕΚΕΜΒΡΙΟΣ 08'!I23</f>
        <v>8</v>
      </c>
      <c r="J23" s="20">
        <f t="shared" si="1"/>
        <v>50.22199453551912</v>
      </c>
      <c r="K23" s="4">
        <v>16</v>
      </c>
    </row>
    <row r="24" spans="1:11" ht="15" customHeight="1">
      <c r="A24" s="10">
        <v>9</v>
      </c>
      <c r="B24" s="14" t="s">
        <v>25</v>
      </c>
      <c r="C24" s="3">
        <v>9</v>
      </c>
      <c r="D24" s="3">
        <f>'ΙΑΝΟΥΑΡΙΟΣ 08'!D24+'ΦΕΒΡΟΥΑΡΙΟΣ 08'!D24+'ΜΑΡΤΙΟΣ 08'!D24+'ΑΠΡΙΛΙΟΣ 08'!D24+'ΜΑΙΟΣ 08'!D24+'ΙΟΥΝΙΟΣ 08'!D24+'ΙΟΥΛΙΟΣ 08'!D24+'ΑΥΓΟΥΣΤΟΣ 08'!D24+'ΣΕΠΤΕΜΒΡΙΟΣ 08'!D24+'ΟΚΤΩΒΡΙΟΣ 08'!D24+'ΝΟΕΜΒΡΙΟΣ 08'!D24+'ΔΕΚΕΜΒΡΙΟΣ 08'!D24</f>
        <v>1198</v>
      </c>
      <c r="E24" s="3">
        <f>'ΙΑΝΟΥΑΡΙΟΣ 08'!E24+'ΦΕΒΡΟΥΑΡΙΟΣ 08'!E24+'ΜΑΡΤΙΟΣ 08'!E24+'ΑΠΡΙΛΙΟΣ 08'!E24+'ΜΑΙΟΣ 08'!E24+'ΙΟΥΝΙΟΣ 08'!E24+'ΙΟΥΛΙΟΣ 08'!E24+'ΑΥΓΟΥΣΤΟΣ 08'!E24+'ΣΕΠΤΕΜΒΡΙΟΣ 08'!E24+'ΟΚΤΩΒΡΙΟΣ 08'!E24+'ΝΟΕΜΒΡΙΟΣ 08'!E24+'ΔΕΚΕΜΒΡΙΟΣ 08'!E24</f>
        <v>1193</v>
      </c>
      <c r="F24" s="3">
        <f>'ΙΑΝΟΥΑΡΙΟΣ 08'!F24+'ΦΕΒΡΟΥΑΡΙΟΣ 08'!F24+'ΜΑΡΤΙΟΣ 08'!F24+'ΑΠΡΙΛΙΟΣ 08'!F24+'ΜΑΙΟΣ 08'!F24+'ΙΟΥΝΙΟΣ 08'!F24+'ΙΟΥΛΙΟΣ 08'!F24+'ΑΥΓΟΥΣΤΟΣ 08'!F24+'ΣΕΠΤΕΜΒΡΙΟΣ 08'!F24+'ΟΚΤΩΒΡΙΟΣ 08'!F24+'ΝΟΕΜΒΡΙΟΣ 08'!F24+'ΔΕΚΕΜΒΡΙΟΣ 08'!F24</f>
        <v>10</v>
      </c>
      <c r="G24" s="37">
        <f t="shared" si="0"/>
        <v>14</v>
      </c>
      <c r="H24" s="3">
        <f>'ΙΑΝΟΥΑΡΙΟΣ 08'!H24+'ΦΕΒΡΟΥΑΡΙΟΣ 08'!H24+'ΜΑΡΤΙΟΣ 08'!H24+'ΑΠΡΙΛΙΟΣ 08'!H24+'ΜΑΙΟΣ 08'!H24+'ΙΟΥΝΙΟΣ 08'!H24+'ΙΟΥΛΙΟΣ 08'!H24+'ΑΥΓΟΥΣΤΟΣ 08'!H24+'ΣΕΠΤΕΜΒΡΙΟΣ 08'!H24+'ΟΚΤΩΒΡΙΟΣ 08'!H24+'ΝΟΕΜΒΡΙΟΣ 08'!H24+'ΔΕΚΕΜΒΡΙΟΣ 08'!H24</f>
        <v>5577</v>
      </c>
      <c r="I24" s="3">
        <f>'ΙΑΝΟΥΑΡΙΟΣ 08'!I24+'ΦΕΒΡΟΥΑΡΙΟΣ 08'!I24+'ΜΑΡΤΙΟΣ 08'!I24+'ΑΠΡΙΛΙΟΣ 08'!I24+'ΜΑΙΟΣ 08'!I24+'ΙΟΥΝΙΟΣ 08'!I24+'ΙΟΥΛΙΟΣ 08'!I24+'ΑΥΓΟΥΣΤΟΣ 08'!I24+'ΣΕΠΤΕΜΒΡΙΟΣ 08'!I24+'ΟΚΤΩΒΡΙΟΣ 08'!I24+'ΝΟΕΜΒΡΙΟΣ 08'!I24+'ΔΕΚΕΜΒΡΙΟΣ 08'!I24</f>
        <v>16</v>
      </c>
      <c r="J24" s="20">
        <f t="shared" si="1"/>
        <v>72.56049960967994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v>4</v>
      </c>
      <c r="D25" s="3">
        <f>'ΙΑΝΟΥΑΡΙΟΣ 08'!D25+'ΦΕΒΡΟΥΑΡΙΟΣ 08'!D25+'ΜΑΡΤΙΟΣ 08'!D25+'ΑΠΡΙΛΙΟΣ 08'!D25+'ΜΑΙΟΣ 08'!D25+'ΙΟΥΝΙΟΣ 08'!D25+'ΙΟΥΛΙΟΣ 08'!D25+'ΑΥΓΟΥΣΤΟΣ 08'!D25+'ΣΕΠΤΕΜΒΡΙΟΣ 08'!D25+'ΟΚΤΩΒΡΙΟΣ 08'!D25+'ΝΟΕΜΒΡΙΟΣ 08'!D25+'ΔΕΚΕΜΒΡΙΟΣ 08'!D25</f>
        <v>79</v>
      </c>
      <c r="E25" s="3">
        <f>'ΙΑΝΟΥΑΡΙΟΣ 08'!E25+'ΦΕΒΡΟΥΑΡΙΟΣ 08'!E25+'ΜΑΡΤΙΟΣ 08'!E25+'ΑΠΡΙΛΙΟΣ 08'!E25+'ΜΑΙΟΣ 08'!E25+'ΙΟΥΝΙΟΣ 08'!E25+'ΙΟΥΛΙΟΣ 08'!E25+'ΑΥΓΟΥΣΤΟΣ 08'!E25+'ΣΕΠΤΕΜΒΡΙΟΣ 08'!E25+'ΟΚΤΩΒΡΙΟΣ 08'!E25+'ΝΟΕΜΒΡΙΟΣ 08'!E25+'ΔΕΚΕΜΒΡΙΟΣ 08'!E25</f>
        <v>79</v>
      </c>
      <c r="F25" s="3">
        <f>'ΙΑΝΟΥΑΡΙΟΣ 08'!F25+'ΦΕΒΡΟΥΑΡΙΟΣ 08'!F25+'ΜΑΡΤΙΟΣ 08'!F25+'ΑΠΡΙΛΙΟΣ 08'!F25+'ΜΑΙΟΣ 08'!F25+'ΙΟΥΝΙΟΣ 08'!F25+'ΙΟΥΛΙΟΣ 08'!F25+'ΑΥΓΟΥΣΤΟΣ 08'!F25+'ΣΕΠΤΕΜΒΡΙΟΣ 08'!F25+'ΟΚΤΩΒΡΙΟΣ 08'!F25+'ΝΟΕΜΒΡΙΟΣ 08'!F25+'ΔΕΚΕΜΒΡΙΟΣ 08'!F25</f>
        <v>22</v>
      </c>
      <c r="G25" s="37">
        <f t="shared" si="0"/>
        <v>4</v>
      </c>
      <c r="H25" s="3">
        <f>'ΙΑΝΟΥΑΡΙΟΣ 08'!H25+'ΦΕΒΡΟΥΑΡΙΟΣ 08'!H25+'ΜΑΡΤΙΟΣ 08'!H25+'ΑΠΡΙΛΙΟΣ 08'!H25+'ΜΑΙΟΣ 08'!H25+'ΙΟΥΝΙΟΣ 08'!H25+'ΙΟΥΛΙΟΣ 08'!H25+'ΑΥΓΟΥΣΤΟΣ 08'!H25+'ΣΕΠΤΕΜΒΡΙΟΣ 08'!H25+'ΟΚΤΩΒΡΙΟΣ 08'!H25+'ΝΟΕΜΒΡΙΟΣ 08'!H25+'ΔΕΚΕΜΒΡΙΟΣ 08'!H25</f>
        <v>1372</v>
      </c>
      <c r="I25" s="3">
        <f>'ΙΑΝΟΥΑΡΙΟΣ 08'!I25+'ΦΕΒΡΟΥΑΡΙΟΣ 08'!I25+'ΜΑΡΤΙΟΣ 08'!I25+'ΑΠΡΙΛΙΟΣ 08'!I25+'ΜΑΙΟΣ 08'!I25+'ΙΟΥΝΙΟΣ 08'!I25+'ΙΟΥΛΙΟΣ 08'!I25+'ΑΥΓΟΥΣΤΟΣ 08'!I25+'ΣΕΠΤΕΜΒΡΙΟΣ 08'!I25+'ΟΚΤΩΒΡΙΟΣ 08'!I25+'ΝΟΕΜΒΡΙΟΣ 08'!I25+'ΔΕΚΕΜΒΡΙΟΣ 08'!I25</f>
        <v>22</v>
      </c>
      <c r="J25" s="20">
        <f t="shared" si="1"/>
        <v>93.71584699453553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v>0</v>
      </c>
      <c r="D26" s="3">
        <f>'ΙΑΝΟΥΑΡΙΟΣ 08'!D26+'ΦΕΒΡΟΥΑΡΙΟΣ 08'!D26+'ΜΑΡΤΙΟΣ 08'!D26+'ΑΠΡΙΛΙΟΣ 08'!D26+'ΜΑΙΟΣ 08'!D26+'ΙΟΥΝΙΟΣ 08'!D26+'ΙΟΥΛΙΟΣ 08'!D26+'ΑΥΓΟΥΣΤΟΣ 08'!D26+'ΣΕΠΤΕΜΒΡΙΟΣ 08'!D26+'ΟΚΤΩΒΡΙΟΣ 08'!D26+'ΝΟΕΜΒΡΙΟΣ 08'!D26+'ΔΕΚΕΜΒΡΙΟΣ 08'!D26</f>
        <v>3920</v>
      </c>
      <c r="E26" s="3">
        <f>'ΙΑΝΟΥΑΡΙΟΣ 08'!E26+'ΦΕΒΡΟΥΑΡΙΟΣ 08'!E26+'ΜΑΡΤΙΟΣ 08'!E26+'ΑΠΡΙΛΙΟΣ 08'!E26+'ΜΑΙΟΣ 08'!E26+'ΙΟΥΝΙΟΣ 08'!E26+'ΙΟΥΛΙΟΣ 08'!E26+'ΑΥΓΟΥΣΤΟΣ 08'!E26+'ΣΕΠΤΕΜΒΡΙΟΣ 08'!E26+'ΟΚΤΩΒΡΙΟΣ 08'!E26+'ΝΟΕΜΒΡΙΟΣ 08'!E26+'ΔΕΚΕΜΒΡΙΟΣ 08'!E26</f>
        <v>3920</v>
      </c>
      <c r="F26" s="3">
        <f>'ΙΑΝΟΥΑΡΙΟΣ 08'!F26+'ΦΕΒΡΟΥΑΡΙΟΣ 08'!F26+'ΜΑΡΤΙΟΣ 08'!F26+'ΑΠΡΙΛΙΟΣ 08'!F26+'ΜΑΙΟΣ 08'!F26+'ΙΟΥΝΙΟΣ 08'!F26+'ΙΟΥΛΙΟΣ 08'!F26+'ΑΥΓΟΥΣΤΟΣ 08'!F26+'ΣΕΠΤΕΜΒΡΙΟΣ 08'!F26+'ΟΚΤΩΒΡΙΟΣ 08'!F26+'ΝΟΕΜΒΡΙΟΣ 08'!F26+'ΔΕΚΕΜΒΡΙΟΣ 08'!F26</f>
        <v>0</v>
      </c>
      <c r="G26" s="37">
        <f t="shared" si="0"/>
        <v>0</v>
      </c>
      <c r="H26" s="3">
        <f>'ΙΑΝΟΥΑΡΙΟΣ 08'!H26+'ΦΕΒΡΟΥΑΡΙΟΣ 08'!H26+'ΜΑΡΤΙΟΣ 08'!H26+'ΑΠΡΙΛΙΟΣ 08'!H26+'ΜΑΙΟΣ 08'!H26+'ΙΟΥΝΙΟΣ 08'!H26+'ΙΟΥΛΙΟΣ 08'!H26+'ΑΥΓΟΥΣΤΟΣ 08'!H26+'ΣΕΠΤΕΜΒΡΙΟΣ 08'!H26+'ΟΚΤΩΒΡΙΟΣ 08'!H26+'ΝΟΕΜΒΡΙΟΣ 08'!H26+'ΔΕΚΕΜΒΡΙΟΣ 08'!H26</f>
        <v>3679</v>
      </c>
      <c r="I26" s="3">
        <f>'ΙΑΝΟΥΑΡΙΟΣ 08'!I26+'ΦΕΒΡΟΥΑΡΙΟΣ 08'!I26+'ΜΑΡΤΙΟΣ 08'!I26+'ΑΠΡΙΛΙΟΣ 08'!I26+'ΜΑΙΟΣ 08'!I26+'ΙΟΥΝΙΟΣ 08'!I26+'ΙΟΥΛΙΟΣ 08'!I26+'ΑΥΓΟΥΣΤΟΣ 08'!I26+'ΣΕΠΤΕΜΒΡΙΟΣ 08'!I26+'ΟΚΤΩΒΡΙΟΣ 08'!I26+'ΝΟΕΜΒΡΙΟΣ 08'!I26+'ΔΕΚΕΜΒΡΙΟΣ 08'!I26</f>
        <v>17</v>
      </c>
      <c r="J26" s="20">
        <f t="shared" si="1"/>
        <v>167.53187613843352</v>
      </c>
      <c r="K26" s="4">
        <v>6</v>
      </c>
    </row>
    <row r="27" spans="1:11" ht="15" customHeight="1">
      <c r="A27" s="10">
        <v>12</v>
      </c>
      <c r="B27" s="14" t="s">
        <v>28</v>
      </c>
      <c r="C27" s="3">
        <v>0</v>
      </c>
      <c r="D27" s="3">
        <f>'ΙΑΝΟΥΑΡΙΟΣ 08'!D27+'ΦΕΒΡΟΥΑΡΙΟΣ 08'!D27+'ΜΑΡΤΙΟΣ 08'!D27+'ΑΠΡΙΛΙΟΣ 08'!D27+'ΜΑΙΟΣ 08'!D27+'ΙΟΥΝΙΟΣ 08'!D27+'ΙΟΥΛΙΟΣ 08'!D27+'ΑΥΓΟΥΣΤΟΣ 08'!D27+'ΣΕΠΤΕΜΒΡΙΟΣ 08'!D27+'ΟΚΤΩΒΡΙΟΣ 08'!D27+'ΝΟΕΜΒΡΙΟΣ 08'!D27+'ΔΕΚΕΜΒΡΙΟΣ 08'!D27</f>
        <v>2314</v>
      </c>
      <c r="E27" s="3">
        <f>'ΙΑΝΟΥΑΡΙΟΣ 08'!E27+'ΦΕΒΡΟΥΑΡΙΟΣ 08'!E27+'ΜΑΡΤΙΟΣ 08'!E27+'ΑΠΡΙΛΙΟΣ 08'!E27+'ΜΑΙΟΣ 08'!E27+'ΙΟΥΝΙΟΣ 08'!E27+'ΙΟΥΛΙΟΣ 08'!E27+'ΑΥΓΟΥΣΤΟΣ 08'!E27+'ΣΕΠΤΕΜΒΡΙΟΣ 08'!E27+'ΟΚΤΩΒΡΙΟΣ 08'!E27+'ΝΟΕΜΒΡΙΟΣ 08'!E27+'ΔΕΚΕΜΒΡΙΟΣ 08'!E27</f>
        <v>2314</v>
      </c>
      <c r="F27" s="3">
        <f>'ΙΑΝΟΥΑΡΙΟΣ 08'!F27+'ΦΕΒΡΟΥΑΡΙΟΣ 08'!F27+'ΜΑΡΤΙΟΣ 08'!F27+'ΑΠΡΙΛΙΟΣ 08'!F27+'ΜΑΙΟΣ 08'!F27+'ΙΟΥΝΙΟΣ 08'!F27+'ΙΟΥΛΙΟΣ 08'!F27+'ΑΥΓΟΥΣΤΟΣ 08'!F27+'ΣΕΠΤΕΜΒΡΙΟΣ 08'!F27+'ΟΚΤΩΒΡΙΟΣ 08'!F27+'ΝΟΕΜΒΡΙΟΣ 08'!F27+'ΔΕΚΕΜΒΡΙΟΣ 08'!F27</f>
        <v>0</v>
      </c>
      <c r="G27" s="37">
        <f t="shared" si="0"/>
        <v>0</v>
      </c>
      <c r="H27" s="3">
        <f>'ΙΑΝΟΥΑΡΙΟΣ 08'!H27+'ΦΕΒΡΟΥΑΡΙΟΣ 08'!H27+'ΜΑΡΤΙΟΣ 08'!H27+'ΑΠΡΙΛΙΟΣ 08'!H27+'ΜΑΙΟΣ 08'!H27+'ΙΟΥΝΙΟΣ 08'!H27+'ΙΟΥΛΙΟΣ 08'!H27+'ΑΥΓΟΥΣΤΟΣ 08'!H27+'ΣΕΠΤΕΜΒΡΙΟΣ 08'!H27+'ΟΚΤΩΒΡΙΟΣ 08'!H27+'ΝΟΕΜΒΡΙΟΣ 08'!H27+'ΔΕΚΕΜΒΡΙΟΣ 08'!H27</f>
        <v>2336</v>
      </c>
      <c r="I27" s="3">
        <f>'ΙΑΝΟΥΑΡΙΟΣ 08'!I27+'ΦΕΒΡΟΥΑΡΙΟΣ 08'!I27+'ΜΑΡΤΙΟΣ 08'!I27+'ΑΠΡΙΛΙΟΣ 08'!I27+'ΜΑΙΟΣ 08'!I27+'ΙΟΥΝΙΟΣ 08'!I27+'ΙΟΥΛΙΟΣ 08'!I27+'ΑΥΓΟΥΣΤΟΣ 08'!I27+'ΣΕΠΤΕΜΒΡΙΟΣ 08'!I27+'ΟΚΤΩΒΡΙΟΣ 08'!I27+'ΝΟΕΜΒΡΙΟΣ 08'!I27+'ΔΕΚΕΜΒΡΙΟΣ 08'!I27</f>
        <v>0</v>
      </c>
      <c r="J27" s="20">
        <f t="shared" si="1"/>
        <v>159.56284153005464</v>
      </c>
      <c r="K27" s="4">
        <v>4</v>
      </c>
    </row>
    <row r="28" spans="1:11" ht="15" customHeight="1" thickBot="1">
      <c r="A28" s="18">
        <v>13</v>
      </c>
      <c r="B28" s="19" t="s">
        <v>29</v>
      </c>
      <c r="C28" s="5">
        <v>0</v>
      </c>
      <c r="D28" s="3">
        <f>'ΙΑΝΟΥΑΡΙΟΣ 08'!D28+'ΦΕΒΡΟΥΑΡΙΟΣ 08'!D28+'ΜΑΡΤΙΟΣ 08'!D28+'ΑΠΡΙΛΙΟΣ 08'!D28+'ΜΑΙΟΣ 08'!D28+'ΙΟΥΝΙΟΣ 08'!D28+'ΙΟΥΛΙΟΣ 08'!D28+'ΑΥΓΟΥΣΤΟΣ 08'!D28+'ΣΕΠΤΕΜΒΡΙΟΣ 08'!D28+'ΟΚΤΩΒΡΙΟΣ 08'!D28+'ΝΟΕΜΒΡΙΟΣ 08'!D28+'ΔΕΚΕΜΒΡΙΟΣ 08'!D28</f>
        <v>3612</v>
      </c>
      <c r="E28" s="3">
        <f>'ΙΑΝΟΥΑΡΙΟΣ 08'!E28+'ΦΕΒΡΟΥΑΡΙΟΣ 08'!E28+'ΜΑΡΤΙΟΣ 08'!E28+'ΑΠΡΙΛΙΟΣ 08'!E28+'ΜΑΙΟΣ 08'!E28+'ΙΟΥΝΙΟΣ 08'!E28+'ΙΟΥΛΙΟΣ 08'!E28+'ΑΥΓΟΥΣΤΟΣ 08'!E28+'ΣΕΠΤΕΜΒΡΙΟΣ 08'!E28+'ΟΚΤΩΒΡΙΟΣ 08'!E28+'ΝΟΕΜΒΡΙΟΣ 08'!E28+'ΔΕΚΕΜΒΡΙΟΣ 08'!E28</f>
        <v>3612</v>
      </c>
      <c r="F28" s="3">
        <f>'ΙΑΝΟΥΑΡΙΟΣ 08'!F28+'ΦΕΒΡΟΥΑΡΙΟΣ 08'!F28+'ΜΑΡΤΙΟΣ 08'!F28+'ΑΠΡΙΛΙΟΣ 08'!F28+'ΜΑΙΟΣ 08'!F28+'ΙΟΥΝΙΟΣ 08'!F28+'ΙΟΥΛΙΟΣ 08'!F28+'ΑΥΓΟΥΣΤΟΣ 08'!F28+'ΣΕΠΤΕΜΒΡΙΟΣ 08'!F28+'ΟΚΤΩΒΡΙΟΣ 08'!F28+'ΝΟΕΜΒΡΙΟΣ 08'!F28+'ΔΕΚΕΜΒΡΙΟΣ 08'!F28</f>
        <v>0</v>
      </c>
      <c r="G28" s="37">
        <f t="shared" si="0"/>
        <v>0</v>
      </c>
      <c r="H28" s="3">
        <f>'ΙΑΝΟΥΑΡΙΟΣ 08'!H28+'ΦΕΒΡΟΥΑΡΙΟΣ 08'!H28+'ΜΑΡΤΙΟΣ 08'!H28+'ΑΠΡΙΛΙΟΣ 08'!H28+'ΜΑΙΟΣ 08'!H28+'ΙΟΥΝΙΟΣ 08'!H28+'ΙΟΥΛΙΟΣ 08'!H28+'ΑΥΓΟΥΣΤΟΣ 08'!H28+'ΣΕΠΤΕΜΒΡΙΟΣ 08'!H28+'ΟΚΤΩΒΡΙΟΣ 08'!H28+'ΝΟΕΜΒΡΙΟΣ 08'!H28+'ΔΕΚΕΜΒΡΙΟΣ 08'!H28</f>
        <v>3612</v>
      </c>
      <c r="I28" s="3">
        <f>'ΙΑΝΟΥΑΡΙΟΣ 08'!I28+'ΦΕΒΡΟΥΑΡΙΟΣ 08'!I28+'ΜΑΡΤΙΟΣ 08'!I28+'ΑΠΡΙΛΙΟΣ 08'!I28+'ΜΑΙΟΣ 08'!I28+'ΙΟΥΝΙΟΣ 08'!I28+'ΙΟΥΛΙΟΣ 08'!I28+'ΑΥΓΟΥΣΤΟΣ 08'!I28+'ΣΕΠΤΕΜΒΡΙΟΣ 08'!I28+'ΟΚΤΩΒΡΙΟΣ 08'!I28+'ΝΟΕΜΒΡΙΟΣ 08'!I28+'ΔΕΚΕΜΒΡΙΟΣ 08'!I28</f>
        <v>0</v>
      </c>
      <c r="J28" s="20">
        <f t="shared" si="1"/>
        <v>65.79234972677595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63</v>
      </c>
      <c r="D29" s="16">
        <f t="shared" si="2"/>
        <v>25176</v>
      </c>
      <c r="E29" s="16">
        <f t="shared" si="2"/>
        <v>25179</v>
      </c>
      <c r="F29" s="16">
        <f t="shared" si="2"/>
        <v>298</v>
      </c>
      <c r="G29" s="16">
        <f t="shared" si="2"/>
        <v>60</v>
      </c>
      <c r="H29" s="16">
        <f t="shared" si="2"/>
        <v>48698</v>
      </c>
      <c r="I29" s="16">
        <f t="shared" si="2"/>
        <v>404</v>
      </c>
      <c r="J29" s="21">
        <f>(($H29-(H28+H27+H26+H25))*100)/(($K29-(K28+K27+K26+K25))*$L$16)</f>
        <v>58.52427968206657</v>
      </c>
      <c r="K29" s="12">
        <f>SUM(K16:K28)</f>
        <v>205</v>
      </c>
    </row>
    <row r="30" spans="8:9" ht="12.75">
      <c r="H30" t="s">
        <v>30</v>
      </c>
      <c r="I30" s="3">
        <f>'ΙΑΝΟΥΑΡΙΟΣ 08'!I30+'ΦΕΒΡΟΥΑΡΙΟΣ 08'!H30+'ΜΑΡΤΙΟΣ 08'!I30+'ΑΠΡΙΛΙΟΣ 08'!I30+'ΜΑΙΟΣ 08'!I30+'ΙΟΥΝΙΟΣ 08'!I30+'ΙΟΥΛΙΟΣ 08'!I30+'ΑΥΓΟΥΣΤΟΣ 08'!I30+'ΣΕΠΤΕΜΒΡΙΟΣ 08'!I30+'ΟΚΤΩΒΡΙΟΣ 08'!I30+'ΝΟΕΜΒΡΙΟΣ 08'!I30+'ΔΕΚΕΜΒΡΙΟΣ 08'!I30</f>
        <v>0</v>
      </c>
    </row>
    <row r="31" ht="12.75">
      <c r="I31">
        <f>I29</f>
        <v>404</v>
      </c>
    </row>
    <row r="33" ht="12.75">
      <c r="G33" t="s">
        <v>31</v>
      </c>
    </row>
    <row r="36" spans="1:7" ht="12.75">
      <c r="A36" s="151" t="s">
        <v>32</v>
      </c>
      <c r="B36" s="151"/>
      <c r="C36" s="151"/>
      <c r="G36" t="s">
        <v>33</v>
      </c>
    </row>
    <row r="39" spans="1:9" ht="12.75">
      <c r="A39" s="151" t="s">
        <v>36</v>
      </c>
      <c r="B39" s="151"/>
      <c r="C39" s="151"/>
      <c r="G39" s="151" t="s">
        <v>34</v>
      </c>
      <c r="H39" s="151"/>
      <c r="I39" s="151"/>
    </row>
  </sheetData>
  <mergeCells count="6">
    <mergeCell ref="A11:J11"/>
    <mergeCell ref="A9:J9"/>
    <mergeCell ref="A13:J13"/>
    <mergeCell ref="G39:I39"/>
    <mergeCell ref="A36:C36"/>
    <mergeCell ref="A39:C39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9">
      <selection activeCell="C17" sqref="C17:C28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136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152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22">
        <v>28</v>
      </c>
      <c r="D16" s="22">
        <v>280</v>
      </c>
      <c r="E16" s="22">
        <v>288</v>
      </c>
      <c r="F16" s="22">
        <v>17</v>
      </c>
      <c r="G16" s="22">
        <f>D16+C16-E16</f>
        <v>20</v>
      </c>
      <c r="H16" s="22">
        <v>966</v>
      </c>
      <c r="I16" s="22">
        <v>3</v>
      </c>
      <c r="J16" s="23">
        <f aca="true" t="shared" si="0" ref="J16:J28">($H16*100)/($K16*$L$16)</f>
        <v>72.46811702925731</v>
      </c>
      <c r="K16" s="4">
        <v>43</v>
      </c>
      <c r="L16">
        <v>31</v>
      </c>
    </row>
    <row r="17" spans="1:11" ht="15" customHeight="1">
      <c r="A17" s="10">
        <v>2</v>
      </c>
      <c r="B17" s="14" t="s">
        <v>18</v>
      </c>
      <c r="C17" s="22">
        <v>8</v>
      </c>
      <c r="D17" s="22">
        <v>168</v>
      </c>
      <c r="E17" s="22">
        <v>162</v>
      </c>
      <c r="F17" s="22">
        <v>2</v>
      </c>
      <c r="G17" s="22">
        <f aca="true" t="shared" si="1" ref="G17:G28">D17+C17-E17</f>
        <v>14</v>
      </c>
      <c r="H17" s="22">
        <v>522</v>
      </c>
      <c r="I17" s="22">
        <v>2</v>
      </c>
      <c r="J17" s="23">
        <f t="shared" si="0"/>
        <v>56.12903225806452</v>
      </c>
      <c r="K17" s="4">
        <v>30</v>
      </c>
    </row>
    <row r="18" spans="1:11" ht="15" customHeight="1">
      <c r="A18" s="10">
        <v>3</v>
      </c>
      <c r="B18" s="14" t="s">
        <v>19</v>
      </c>
      <c r="C18" s="22">
        <v>7</v>
      </c>
      <c r="D18" s="22">
        <v>195</v>
      </c>
      <c r="E18" s="22">
        <v>184</v>
      </c>
      <c r="F18" s="22">
        <v>0</v>
      </c>
      <c r="G18" s="22">
        <f t="shared" si="1"/>
        <v>18</v>
      </c>
      <c r="H18" s="22">
        <v>442</v>
      </c>
      <c r="I18" s="22">
        <v>10</v>
      </c>
      <c r="J18" s="23">
        <f t="shared" si="0"/>
        <v>79.21146953405018</v>
      </c>
      <c r="K18" s="4">
        <v>18</v>
      </c>
    </row>
    <row r="19" spans="1:11" ht="15" customHeight="1">
      <c r="A19" s="10">
        <v>4</v>
      </c>
      <c r="B19" s="14" t="s">
        <v>20</v>
      </c>
      <c r="C19" s="22">
        <v>0</v>
      </c>
      <c r="D19" s="22">
        <v>155</v>
      </c>
      <c r="E19" s="22">
        <v>154</v>
      </c>
      <c r="F19" s="22">
        <v>0</v>
      </c>
      <c r="G19" s="22">
        <f t="shared" si="1"/>
        <v>1</v>
      </c>
      <c r="H19" s="22">
        <v>164</v>
      </c>
      <c r="I19" s="22">
        <v>0</v>
      </c>
      <c r="J19" s="23">
        <f t="shared" si="0"/>
        <v>52.903225806451616</v>
      </c>
      <c r="K19" s="4">
        <v>10</v>
      </c>
    </row>
    <row r="20" spans="1:11" ht="15" customHeight="1">
      <c r="A20" s="10">
        <v>5</v>
      </c>
      <c r="B20" s="14" t="s">
        <v>21</v>
      </c>
      <c r="C20" s="22">
        <v>0</v>
      </c>
      <c r="D20" s="22">
        <v>22</v>
      </c>
      <c r="E20" s="22">
        <v>21</v>
      </c>
      <c r="F20" s="22">
        <v>0</v>
      </c>
      <c r="G20" s="22">
        <f t="shared" si="1"/>
        <v>1</v>
      </c>
      <c r="H20" s="22">
        <v>32</v>
      </c>
      <c r="I20" s="22">
        <v>1</v>
      </c>
      <c r="J20" s="23">
        <f t="shared" si="0"/>
        <v>12.903225806451612</v>
      </c>
      <c r="K20" s="4">
        <v>8</v>
      </c>
    </row>
    <row r="21" spans="1:11" ht="15" customHeight="1">
      <c r="A21" s="10">
        <v>6</v>
      </c>
      <c r="B21" s="14" t="s">
        <v>22</v>
      </c>
      <c r="C21" s="22">
        <v>3</v>
      </c>
      <c r="D21" s="22">
        <v>131</v>
      </c>
      <c r="E21" s="22">
        <v>127</v>
      </c>
      <c r="F21" s="22">
        <v>0</v>
      </c>
      <c r="G21" s="22">
        <f t="shared" si="1"/>
        <v>7</v>
      </c>
      <c r="H21" s="22">
        <v>303</v>
      </c>
      <c r="I21" s="22">
        <v>7</v>
      </c>
      <c r="J21" s="23">
        <f t="shared" si="0"/>
        <v>51.44312393887946</v>
      </c>
      <c r="K21" s="4">
        <v>19</v>
      </c>
    </row>
    <row r="22" spans="1:11" ht="15" customHeight="1">
      <c r="A22" s="10">
        <v>7</v>
      </c>
      <c r="B22" s="14" t="s">
        <v>23</v>
      </c>
      <c r="C22" s="22">
        <v>3</v>
      </c>
      <c r="D22" s="22">
        <v>170</v>
      </c>
      <c r="E22" s="22">
        <v>169</v>
      </c>
      <c r="F22" s="22">
        <v>1</v>
      </c>
      <c r="G22" s="22">
        <f t="shared" si="1"/>
        <v>4</v>
      </c>
      <c r="H22" s="22">
        <v>344</v>
      </c>
      <c r="I22" s="22">
        <v>0</v>
      </c>
      <c r="J22" s="23">
        <f t="shared" si="0"/>
        <v>61.64874551971326</v>
      </c>
      <c r="K22" s="4">
        <v>18</v>
      </c>
    </row>
    <row r="23" spans="1:11" ht="15" customHeight="1">
      <c r="A23" s="10">
        <v>8</v>
      </c>
      <c r="B23" s="14" t="s">
        <v>24</v>
      </c>
      <c r="C23" s="22">
        <v>0</v>
      </c>
      <c r="D23" s="22">
        <v>117</v>
      </c>
      <c r="E23" s="22">
        <v>109</v>
      </c>
      <c r="F23" s="22">
        <v>0</v>
      </c>
      <c r="G23" s="22">
        <f t="shared" si="1"/>
        <v>8</v>
      </c>
      <c r="H23" s="22">
        <v>259</v>
      </c>
      <c r="I23" s="22">
        <v>0</v>
      </c>
      <c r="J23" s="23">
        <f t="shared" si="0"/>
        <v>41.774193548387096</v>
      </c>
      <c r="K23" s="4">
        <v>20</v>
      </c>
    </row>
    <row r="24" spans="1:11" ht="15" customHeight="1">
      <c r="A24" s="10">
        <v>9</v>
      </c>
      <c r="B24" s="14" t="s">
        <v>25</v>
      </c>
      <c r="C24" s="22">
        <v>9</v>
      </c>
      <c r="D24" s="22">
        <v>99</v>
      </c>
      <c r="E24" s="22">
        <v>92</v>
      </c>
      <c r="F24" s="22">
        <v>1</v>
      </c>
      <c r="G24" s="22">
        <f t="shared" si="1"/>
        <v>16</v>
      </c>
      <c r="H24" s="22">
        <v>423</v>
      </c>
      <c r="I24" s="22">
        <v>2</v>
      </c>
      <c r="J24" s="23">
        <f t="shared" si="0"/>
        <v>64.97695852534562</v>
      </c>
      <c r="K24" s="4">
        <v>21</v>
      </c>
    </row>
    <row r="25" spans="1:11" ht="15" customHeight="1">
      <c r="A25" s="10">
        <v>10</v>
      </c>
      <c r="B25" s="14" t="s">
        <v>26</v>
      </c>
      <c r="C25" s="22">
        <v>4</v>
      </c>
      <c r="D25" s="22">
        <v>5</v>
      </c>
      <c r="E25" s="22">
        <v>5</v>
      </c>
      <c r="F25" s="22">
        <v>1</v>
      </c>
      <c r="G25" s="22">
        <f t="shared" si="1"/>
        <v>4</v>
      </c>
      <c r="H25" s="22">
        <v>121</v>
      </c>
      <c r="I25" s="22">
        <v>3</v>
      </c>
      <c r="J25" s="23">
        <f t="shared" si="0"/>
        <v>97.58064516129032</v>
      </c>
      <c r="K25" s="4">
        <v>4</v>
      </c>
    </row>
    <row r="26" spans="1:11" ht="15" customHeight="1">
      <c r="A26" s="10">
        <v>11</v>
      </c>
      <c r="B26" s="14" t="s">
        <v>27</v>
      </c>
      <c r="C26" s="22">
        <v>0</v>
      </c>
      <c r="D26" s="22">
        <v>329</v>
      </c>
      <c r="E26" s="22">
        <v>329</v>
      </c>
      <c r="F26" s="22">
        <v>0</v>
      </c>
      <c r="G26" s="22">
        <f t="shared" si="1"/>
        <v>0</v>
      </c>
      <c r="H26" s="22">
        <v>316</v>
      </c>
      <c r="I26" s="22">
        <v>0</v>
      </c>
      <c r="J26" s="23">
        <f t="shared" si="0"/>
        <v>169.89247311827958</v>
      </c>
      <c r="K26" s="4">
        <v>6</v>
      </c>
    </row>
    <row r="27" spans="1:12" ht="15" customHeight="1">
      <c r="A27" s="10">
        <v>12</v>
      </c>
      <c r="B27" s="14" t="s">
        <v>28</v>
      </c>
      <c r="C27" s="22">
        <v>0</v>
      </c>
      <c r="D27" s="22">
        <v>181</v>
      </c>
      <c r="E27" s="22">
        <v>181</v>
      </c>
      <c r="F27" s="22">
        <v>0</v>
      </c>
      <c r="G27" s="22">
        <v>0</v>
      </c>
      <c r="H27" s="22">
        <v>181</v>
      </c>
      <c r="I27" s="22">
        <v>0</v>
      </c>
      <c r="J27" s="23">
        <f>($H27*100)/($K27*$L$16)</f>
        <v>145.96774193548387</v>
      </c>
      <c r="K27" s="4">
        <v>4</v>
      </c>
      <c r="L27" s="36">
        <v>22</v>
      </c>
    </row>
    <row r="28" spans="1:11" ht="15" customHeight="1" thickBot="1">
      <c r="A28" s="18">
        <v>13</v>
      </c>
      <c r="B28" s="19" t="s">
        <v>29</v>
      </c>
      <c r="C28" s="24">
        <v>0</v>
      </c>
      <c r="D28" s="24">
        <v>538</v>
      </c>
      <c r="E28" s="24">
        <v>538</v>
      </c>
      <c r="F28" s="24">
        <v>0</v>
      </c>
      <c r="G28" s="22">
        <f t="shared" si="1"/>
        <v>0</v>
      </c>
      <c r="H28" s="24">
        <v>538</v>
      </c>
      <c r="I28" s="24">
        <v>0</v>
      </c>
      <c r="J28" s="23">
        <f t="shared" si="0"/>
        <v>115.6989247311828</v>
      </c>
      <c r="K28" s="6">
        <v>15</v>
      </c>
    </row>
    <row r="29" spans="1:11" ht="15.75" customHeight="1" thickBot="1">
      <c r="A29" s="11"/>
      <c r="B29" s="13" t="s">
        <v>16</v>
      </c>
      <c r="C29" s="25">
        <f aca="true" t="shared" si="2" ref="C29:I29">SUM(C16:C28)</f>
        <v>62</v>
      </c>
      <c r="D29" s="25">
        <f t="shared" si="2"/>
        <v>2390</v>
      </c>
      <c r="E29" s="25">
        <f t="shared" si="2"/>
        <v>2359</v>
      </c>
      <c r="F29" s="25">
        <f t="shared" si="2"/>
        <v>22</v>
      </c>
      <c r="G29" s="25">
        <f t="shared" si="2"/>
        <v>93</v>
      </c>
      <c r="H29" s="25">
        <f t="shared" si="2"/>
        <v>4611</v>
      </c>
      <c r="I29" s="25">
        <f t="shared" si="2"/>
        <v>28</v>
      </c>
      <c r="J29" s="26">
        <f>(($H29-(H28+H27+H26))*100)/(($K29-(K28+K27+K26))*$L$16)</f>
        <v>60.39520351292011</v>
      </c>
      <c r="K29" s="12">
        <f>SUM(K16:K28)</f>
        <v>216</v>
      </c>
    </row>
    <row r="30" spans="8:9" ht="12.75">
      <c r="H30" s="100"/>
      <c r="I30" s="101"/>
    </row>
    <row r="31" spans="8:9" ht="12.75">
      <c r="H31" s="1"/>
      <c r="I31" s="101"/>
    </row>
    <row r="33" ht="12.75">
      <c r="G33" t="s">
        <v>169</v>
      </c>
    </row>
    <row r="35" spans="1:7" ht="12.75">
      <c r="A35" s="151"/>
      <c r="B35" s="151"/>
      <c r="C35" s="151"/>
      <c r="G35" t="s">
        <v>107</v>
      </c>
    </row>
    <row r="38" spans="1:9" ht="12.75">
      <c r="A38" s="151"/>
      <c r="B38" s="151"/>
      <c r="C38" s="151"/>
      <c r="G38" s="151" t="s">
        <v>153</v>
      </c>
      <c r="H38" s="151"/>
      <c r="I38" s="151"/>
    </row>
    <row r="39" spans="1:9" ht="12.75">
      <c r="A39" s="151"/>
      <c r="B39" s="151"/>
      <c r="C39" s="151"/>
      <c r="G39" s="151"/>
      <c r="H39" s="151"/>
      <c r="I39" s="151"/>
    </row>
  </sheetData>
  <mergeCells count="8">
    <mergeCell ref="A11:J11"/>
    <mergeCell ref="A9:J9"/>
    <mergeCell ref="A13:J13"/>
    <mergeCell ref="G39:I39"/>
    <mergeCell ref="A39:C39"/>
    <mergeCell ref="A35:C35"/>
    <mergeCell ref="A38:C38"/>
    <mergeCell ref="G38:I38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0">
      <selection activeCell="G31" sqref="G31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105</v>
      </c>
    </row>
    <row r="5" ht="12.75">
      <c r="A5" t="s">
        <v>106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155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f>'ΙΑΝΟΥΑΡΙΟΣ 08'!$G16</f>
        <v>20</v>
      </c>
      <c r="D16" s="3">
        <v>271</v>
      </c>
      <c r="E16" s="3">
        <v>260</v>
      </c>
      <c r="F16" s="3">
        <v>20</v>
      </c>
      <c r="G16" s="37">
        <f>D16+C16-E16</f>
        <v>31</v>
      </c>
      <c r="H16" s="3">
        <v>833</v>
      </c>
      <c r="I16" s="3">
        <v>7</v>
      </c>
      <c r="J16" s="20">
        <f aca="true" t="shared" si="0" ref="J16:J28">($H16*100)/($K16*$L$16)</f>
        <v>66.80032076984763</v>
      </c>
      <c r="K16" s="4">
        <v>43</v>
      </c>
      <c r="L16">
        <v>29</v>
      </c>
    </row>
    <row r="17" spans="1:11" ht="15" customHeight="1">
      <c r="A17" s="10">
        <v>2</v>
      </c>
      <c r="B17" s="14" t="s">
        <v>18</v>
      </c>
      <c r="C17" s="3">
        <f>'ΙΑΝΟΥΑΡΙΟΣ 08'!$G17</f>
        <v>14</v>
      </c>
      <c r="D17" s="3">
        <v>178</v>
      </c>
      <c r="E17" s="3">
        <v>172</v>
      </c>
      <c r="F17" s="3">
        <v>0</v>
      </c>
      <c r="G17" s="37">
        <f aca="true" t="shared" si="1" ref="G17:G28">D17+C17-E17</f>
        <v>20</v>
      </c>
      <c r="H17" s="3">
        <v>462</v>
      </c>
      <c r="I17" s="3">
        <v>1</v>
      </c>
      <c r="J17" s="20">
        <f t="shared" si="0"/>
        <v>53.10344827586207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'ΙΑΝΟΥΑΡΙΟΣ 08'!$G18</f>
        <v>18</v>
      </c>
      <c r="D18" s="3">
        <v>150</v>
      </c>
      <c r="E18" s="3">
        <v>155</v>
      </c>
      <c r="F18" s="3">
        <v>0</v>
      </c>
      <c r="G18" s="37">
        <f t="shared" si="1"/>
        <v>13</v>
      </c>
      <c r="H18" s="3">
        <v>317</v>
      </c>
      <c r="I18" s="3">
        <v>10</v>
      </c>
      <c r="J18" s="20">
        <f t="shared" si="0"/>
        <v>60.727969348659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'ΙΑΝΟΥΑΡΙΟΣ 08'!$G19</f>
        <v>1</v>
      </c>
      <c r="D19" s="3">
        <v>187</v>
      </c>
      <c r="E19" s="3">
        <v>188</v>
      </c>
      <c r="F19" s="3">
        <v>0</v>
      </c>
      <c r="G19" s="37">
        <f t="shared" si="1"/>
        <v>0</v>
      </c>
      <c r="H19" s="3">
        <v>197</v>
      </c>
      <c r="I19" s="3">
        <v>0</v>
      </c>
      <c r="J19" s="20">
        <f t="shared" si="0"/>
        <v>67.93103448275862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'ΙΑΝΟΥΑΡΙΟΣ 08'!$G20</f>
        <v>1</v>
      </c>
      <c r="D20" s="3">
        <v>9</v>
      </c>
      <c r="E20" s="3">
        <v>9</v>
      </c>
      <c r="F20" s="3">
        <v>0</v>
      </c>
      <c r="G20" s="37">
        <f t="shared" si="1"/>
        <v>1</v>
      </c>
      <c r="H20" s="3">
        <v>15</v>
      </c>
      <c r="I20" s="3">
        <v>0</v>
      </c>
      <c r="J20" s="20">
        <f t="shared" si="0"/>
        <v>6.4655172413793105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'ΙΑΝΟΥΑΡΙΟΣ 08'!$G21</f>
        <v>7</v>
      </c>
      <c r="D21" s="3">
        <v>103</v>
      </c>
      <c r="E21" s="3">
        <v>106</v>
      </c>
      <c r="F21" s="3">
        <v>4</v>
      </c>
      <c r="G21" s="37">
        <f t="shared" si="1"/>
        <v>4</v>
      </c>
      <c r="H21" s="3">
        <v>257</v>
      </c>
      <c r="I21" s="3">
        <v>6</v>
      </c>
      <c r="J21" s="20">
        <f t="shared" si="0"/>
        <v>46.64246823956443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'ΙΑΝΟΥΑΡΙΟΣ 08'!$G22</f>
        <v>4</v>
      </c>
      <c r="D22" s="3">
        <v>143</v>
      </c>
      <c r="E22" s="3">
        <v>141</v>
      </c>
      <c r="F22" s="3">
        <v>0</v>
      </c>
      <c r="G22" s="37">
        <f t="shared" si="1"/>
        <v>6</v>
      </c>
      <c r="H22" s="3">
        <v>269</v>
      </c>
      <c r="I22" s="3">
        <v>0</v>
      </c>
      <c r="J22" s="20">
        <f t="shared" si="0"/>
        <v>51.53256704980843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'ΙΑΝΟΥΑΡΙΟΣ 08'!$G23</f>
        <v>8</v>
      </c>
      <c r="D23" s="3">
        <v>90</v>
      </c>
      <c r="E23" s="3">
        <v>95</v>
      </c>
      <c r="F23" s="3">
        <v>0</v>
      </c>
      <c r="G23" s="37">
        <f t="shared" si="1"/>
        <v>3</v>
      </c>
      <c r="H23" s="3">
        <v>211</v>
      </c>
      <c r="I23" s="3">
        <v>0</v>
      </c>
      <c r="J23" s="20">
        <f t="shared" si="0"/>
        <v>36.37931034482759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'ΙΑΝΟΥΑΡΙΟΣ 08'!$G24</f>
        <v>16</v>
      </c>
      <c r="D24" s="3">
        <v>93</v>
      </c>
      <c r="E24" s="3">
        <v>95</v>
      </c>
      <c r="F24" s="3">
        <v>0</v>
      </c>
      <c r="G24" s="37">
        <f t="shared" si="1"/>
        <v>14</v>
      </c>
      <c r="H24" s="3">
        <v>416</v>
      </c>
      <c r="I24" s="3">
        <v>0</v>
      </c>
      <c r="J24" s="20">
        <f t="shared" si="0"/>
        <v>68.30870279146141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'ΙΑΝΟΥΑΡΙΟΣ 08'!$G25</f>
        <v>4</v>
      </c>
      <c r="D25" s="3">
        <v>2</v>
      </c>
      <c r="E25" s="3">
        <v>2</v>
      </c>
      <c r="F25" s="3">
        <v>0</v>
      </c>
      <c r="G25" s="37">
        <f t="shared" si="1"/>
        <v>4</v>
      </c>
      <c r="H25" s="3">
        <v>115</v>
      </c>
      <c r="I25" s="3">
        <v>2</v>
      </c>
      <c r="J25" s="20">
        <f t="shared" si="0"/>
        <v>99.13793103448276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v>0</v>
      </c>
      <c r="D26" s="3">
        <v>360</v>
      </c>
      <c r="E26" s="3">
        <v>360</v>
      </c>
      <c r="F26" s="3">
        <v>0</v>
      </c>
      <c r="G26" s="37">
        <f t="shared" si="1"/>
        <v>0</v>
      </c>
      <c r="H26" s="3">
        <v>344</v>
      </c>
      <c r="I26" s="3">
        <v>1</v>
      </c>
      <c r="J26" s="20">
        <f t="shared" si="0"/>
        <v>197.70114942528735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'ΙΑΝΟΥΑΡΙΟΣ 08'!$G27</f>
        <v>0</v>
      </c>
      <c r="D27" s="3">
        <v>178</v>
      </c>
      <c r="E27" s="3">
        <v>178</v>
      </c>
      <c r="F27" s="3">
        <v>0</v>
      </c>
      <c r="G27" s="37">
        <f t="shared" si="1"/>
        <v>0</v>
      </c>
      <c r="H27" s="3">
        <v>187</v>
      </c>
      <c r="I27" s="3">
        <v>0</v>
      </c>
      <c r="J27" s="20">
        <f t="shared" si="0"/>
        <v>161.20689655172413</v>
      </c>
      <c r="K27" s="4">
        <v>4</v>
      </c>
      <c r="L27">
        <v>21</v>
      </c>
    </row>
    <row r="28" spans="1:11" ht="15" customHeight="1" thickBot="1">
      <c r="A28" s="18">
        <v>13</v>
      </c>
      <c r="B28" s="19" t="s">
        <v>29</v>
      </c>
      <c r="C28" s="3">
        <f>'ΙΑΝΟΥΑΡΙΟΣ 08'!$G28</f>
        <v>0</v>
      </c>
      <c r="D28" s="5"/>
      <c r="E28" s="5"/>
      <c r="F28" s="5"/>
      <c r="G28" s="37">
        <f t="shared" si="1"/>
        <v>0</v>
      </c>
      <c r="H28" s="5"/>
      <c r="I28" s="5"/>
      <c r="J28" s="20">
        <f t="shared" si="0"/>
        <v>0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93</v>
      </c>
      <c r="D29" s="16">
        <f t="shared" si="2"/>
        <v>1764</v>
      </c>
      <c r="E29" s="16">
        <f t="shared" si="2"/>
        <v>1761</v>
      </c>
      <c r="F29" s="16">
        <f t="shared" si="2"/>
        <v>24</v>
      </c>
      <c r="G29" s="16">
        <f t="shared" si="2"/>
        <v>96</v>
      </c>
      <c r="H29" s="16">
        <f t="shared" si="2"/>
        <v>3623</v>
      </c>
      <c r="I29" s="16">
        <f t="shared" si="2"/>
        <v>27</v>
      </c>
      <c r="J29" s="21">
        <f>(($H29-(H28+H27+H26))*100)/(($K29-(K28+K27+K26))*$L$16)</f>
        <v>55.82235060480231</v>
      </c>
      <c r="K29" s="12">
        <f>SUM(K16:K28)</f>
        <v>216</v>
      </c>
    </row>
    <row r="30" spans="7:9" ht="12.75">
      <c r="G30" s="38"/>
      <c r="H30" s="153"/>
      <c r="I30" s="153"/>
    </row>
    <row r="31" spans="8:9" ht="12.75">
      <c r="H31" s="154"/>
      <c r="I31" s="154"/>
    </row>
    <row r="33" ht="12.75">
      <c r="G33" t="s">
        <v>170</v>
      </c>
    </row>
    <row r="35" spans="1:7" ht="12.75">
      <c r="A35" s="151" t="s">
        <v>103</v>
      </c>
      <c r="B35" s="151"/>
      <c r="C35" s="151"/>
      <c r="G35" t="s">
        <v>107</v>
      </c>
    </row>
    <row r="38" spans="1:9" ht="12.75">
      <c r="A38" s="151"/>
      <c r="B38" s="151"/>
      <c r="C38" s="151"/>
      <c r="G38" s="151" t="s">
        <v>153</v>
      </c>
      <c r="H38" s="151"/>
      <c r="I38" s="151"/>
    </row>
    <row r="39" spans="1:9" ht="12.75">
      <c r="A39" s="151"/>
      <c r="B39" s="151"/>
      <c r="C39" s="151"/>
      <c r="G39" s="151"/>
      <c r="H39" s="151"/>
      <c r="I39" s="151"/>
    </row>
  </sheetData>
  <mergeCells count="10">
    <mergeCell ref="A11:J11"/>
    <mergeCell ref="A9:J9"/>
    <mergeCell ref="A13:J13"/>
    <mergeCell ref="G39:I39"/>
    <mergeCell ref="A39:C39"/>
    <mergeCell ref="H30:I30"/>
    <mergeCell ref="H31:I31"/>
    <mergeCell ref="A35:C35"/>
    <mergeCell ref="A38:C38"/>
    <mergeCell ref="G38:I38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0">
      <selection activeCell="D29" sqref="D29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spans="1:3" ht="12.75">
      <c r="A4" t="s">
        <v>102</v>
      </c>
      <c r="C4" t="s">
        <v>138</v>
      </c>
    </row>
    <row r="5" spans="1:3" ht="12.75">
      <c r="A5" t="s">
        <v>104</v>
      </c>
      <c r="C5" t="s">
        <v>171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154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f>'ΦΕΒΡΟΥΑΡΙΟΣ 08'!$G16</f>
        <v>31</v>
      </c>
      <c r="D16" s="3">
        <v>299</v>
      </c>
      <c r="E16" s="3">
        <v>297</v>
      </c>
      <c r="F16" s="3">
        <v>21</v>
      </c>
      <c r="G16" s="37">
        <f>D16+C16-E16</f>
        <v>33</v>
      </c>
      <c r="H16" s="3">
        <v>860</v>
      </c>
      <c r="I16" s="3">
        <v>7</v>
      </c>
      <c r="J16" s="20">
        <f aca="true" t="shared" si="0" ref="J16:J28">($H16*100)/($K16*$L$16)</f>
        <v>64.51612903225806</v>
      </c>
      <c r="K16" s="4">
        <v>43</v>
      </c>
      <c r="L16">
        <v>31</v>
      </c>
    </row>
    <row r="17" spans="1:11" ht="15" customHeight="1">
      <c r="A17" s="10">
        <v>2</v>
      </c>
      <c r="B17" s="14" t="s">
        <v>18</v>
      </c>
      <c r="C17" s="3">
        <f>'ΦΕΒΡΟΥΑΡΙΟΣ 08'!$G17</f>
        <v>20</v>
      </c>
      <c r="D17" s="3">
        <v>171</v>
      </c>
      <c r="E17" s="3">
        <v>174</v>
      </c>
      <c r="F17" s="3">
        <v>1</v>
      </c>
      <c r="G17" s="37">
        <f aca="true" t="shared" si="1" ref="G17:G28">D17+C17-E17</f>
        <v>17</v>
      </c>
      <c r="H17" s="3">
        <v>541</v>
      </c>
      <c r="I17" s="3">
        <v>2</v>
      </c>
      <c r="J17" s="20">
        <f t="shared" si="0"/>
        <v>58.17204301075269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'ΦΕΒΡΟΥΑΡΙΟΣ 08'!$G18</f>
        <v>13</v>
      </c>
      <c r="D18" s="3">
        <v>142</v>
      </c>
      <c r="E18" s="3">
        <v>149</v>
      </c>
      <c r="F18" s="3">
        <v>0</v>
      </c>
      <c r="G18" s="37">
        <f t="shared" si="1"/>
        <v>6</v>
      </c>
      <c r="H18" s="3">
        <v>302</v>
      </c>
      <c r="I18" s="3">
        <v>6</v>
      </c>
      <c r="J18" s="20">
        <f t="shared" si="0"/>
        <v>54.121863799283155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'ΦΕΒΡΟΥΑΡΙΟΣ 08'!$G19</f>
        <v>0</v>
      </c>
      <c r="D19" s="3">
        <v>176</v>
      </c>
      <c r="E19" s="3">
        <v>173</v>
      </c>
      <c r="F19" s="3">
        <v>0</v>
      </c>
      <c r="G19" s="37">
        <v>3</v>
      </c>
      <c r="H19" s="3">
        <v>190</v>
      </c>
      <c r="I19" s="3">
        <v>0</v>
      </c>
      <c r="J19" s="20">
        <f t="shared" si="0"/>
        <v>61.29032258064516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'ΦΕΒΡΟΥΑΡΙΟΣ 08'!$G20</f>
        <v>1</v>
      </c>
      <c r="D20" s="3">
        <v>8</v>
      </c>
      <c r="E20" s="3">
        <v>8</v>
      </c>
      <c r="F20" s="3">
        <v>0</v>
      </c>
      <c r="G20" s="37">
        <f t="shared" si="1"/>
        <v>1</v>
      </c>
      <c r="H20" s="3">
        <v>18</v>
      </c>
      <c r="I20" s="3">
        <v>0</v>
      </c>
      <c r="J20" s="20">
        <f t="shared" si="0"/>
        <v>7.258064516129032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'ΦΕΒΡΟΥΑΡΙΟΣ 08'!$G21</f>
        <v>4</v>
      </c>
      <c r="D21" s="3">
        <v>117</v>
      </c>
      <c r="E21" s="3">
        <v>117</v>
      </c>
      <c r="F21" s="3">
        <v>4</v>
      </c>
      <c r="G21" s="37">
        <f t="shared" si="1"/>
        <v>4</v>
      </c>
      <c r="H21" s="3">
        <v>260</v>
      </c>
      <c r="I21" s="3">
        <v>12</v>
      </c>
      <c r="J21" s="20">
        <f t="shared" si="0"/>
        <v>44.14261460101868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'ΦΕΒΡΟΥΑΡΙΟΣ 08'!$G22</f>
        <v>6</v>
      </c>
      <c r="D22" s="3">
        <v>155</v>
      </c>
      <c r="E22" s="3">
        <v>152</v>
      </c>
      <c r="F22" s="3">
        <v>0</v>
      </c>
      <c r="G22" s="37">
        <f t="shared" si="1"/>
        <v>9</v>
      </c>
      <c r="H22" s="3">
        <v>291</v>
      </c>
      <c r="I22" s="3">
        <v>0</v>
      </c>
      <c r="J22" s="20">
        <f t="shared" si="0"/>
        <v>52.1505376344086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'ΦΕΒΡΟΥΑΡΙΟΣ 08'!$G23</f>
        <v>3</v>
      </c>
      <c r="D23" s="3">
        <v>90</v>
      </c>
      <c r="E23" s="3">
        <v>82</v>
      </c>
      <c r="F23" s="3">
        <v>0</v>
      </c>
      <c r="G23" s="37">
        <f t="shared" si="1"/>
        <v>11</v>
      </c>
      <c r="H23" s="3">
        <v>202</v>
      </c>
      <c r="I23" s="3">
        <v>1</v>
      </c>
      <c r="J23" s="20">
        <f t="shared" si="0"/>
        <v>32.58064516129032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'ΦΕΒΡΟΥΑΡΙΟΣ 08'!$G24</f>
        <v>14</v>
      </c>
      <c r="D24" s="3">
        <v>110</v>
      </c>
      <c r="E24" s="3">
        <v>108</v>
      </c>
      <c r="F24" s="3">
        <v>0</v>
      </c>
      <c r="G24" s="37">
        <f>D24+C24-E24</f>
        <v>16</v>
      </c>
      <c r="H24" s="3">
        <v>532</v>
      </c>
      <c r="I24" s="3">
        <v>0</v>
      </c>
      <c r="J24" s="20">
        <f t="shared" si="0"/>
        <v>81.72043010752688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'ΦΕΒΡΟΥΑΡΙΟΣ 08'!$G25</f>
        <v>4</v>
      </c>
      <c r="D25" s="3">
        <v>6</v>
      </c>
      <c r="E25" s="3">
        <v>6</v>
      </c>
      <c r="F25" s="3">
        <v>1</v>
      </c>
      <c r="G25" s="37">
        <f t="shared" si="1"/>
        <v>4</v>
      </c>
      <c r="H25" s="3">
        <v>120</v>
      </c>
      <c r="I25" s="3">
        <v>0</v>
      </c>
      <c r="J25" s="20">
        <f t="shared" si="0"/>
        <v>96.7741935483871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'ΦΕΒΡΟΥΑΡΙΟΣ 08'!$G26</f>
        <v>0</v>
      </c>
      <c r="D26" s="3">
        <v>312</v>
      </c>
      <c r="E26" s="3">
        <v>312</v>
      </c>
      <c r="F26" s="3">
        <v>0</v>
      </c>
      <c r="G26" s="37">
        <f t="shared" si="1"/>
        <v>0</v>
      </c>
      <c r="H26" s="3">
        <v>291</v>
      </c>
      <c r="I26" s="3">
        <v>5</v>
      </c>
      <c r="J26" s="20">
        <f t="shared" si="0"/>
        <v>156.4516129032258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'ΦΕΒΡΟΥΑΡΙΟΣ 08'!$G27</f>
        <v>0</v>
      </c>
      <c r="D27" s="3">
        <v>203</v>
      </c>
      <c r="E27" s="3">
        <v>202</v>
      </c>
      <c r="F27" s="3">
        <v>0</v>
      </c>
      <c r="G27" s="37">
        <f t="shared" si="1"/>
        <v>1</v>
      </c>
      <c r="H27" s="3">
        <v>204</v>
      </c>
      <c r="I27" s="3">
        <v>0</v>
      </c>
      <c r="J27" s="20">
        <f t="shared" si="0"/>
        <v>164.51612903225808</v>
      </c>
      <c r="K27" s="4">
        <v>4</v>
      </c>
      <c r="L27">
        <v>22</v>
      </c>
    </row>
    <row r="28" spans="1:11" ht="15" customHeight="1" thickBot="1">
      <c r="A28" s="18">
        <v>13</v>
      </c>
      <c r="B28" s="19" t="s">
        <v>29</v>
      </c>
      <c r="C28" s="3">
        <f>'ΦΕΒΡΟΥΑΡΙΟΣ 08'!$G28</f>
        <v>0</v>
      </c>
      <c r="D28" s="5">
        <v>516</v>
      </c>
      <c r="E28" s="5">
        <v>516</v>
      </c>
      <c r="F28" s="5"/>
      <c r="G28" s="37">
        <f t="shared" si="1"/>
        <v>0</v>
      </c>
      <c r="H28" s="5">
        <v>516</v>
      </c>
      <c r="I28" s="5">
        <v>0</v>
      </c>
      <c r="J28" s="20">
        <f t="shared" si="0"/>
        <v>110.96774193548387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96</v>
      </c>
      <c r="D29" s="16">
        <f t="shared" si="2"/>
        <v>2305</v>
      </c>
      <c r="E29" s="16">
        <f t="shared" si="2"/>
        <v>2296</v>
      </c>
      <c r="F29" s="16">
        <f t="shared" si="2"/>
        <v>27</v>
      </c>
      <c r="G29" s="16">
        <f t="shared" si="2"/>
        <v>105</v>
      </c>
      <c r="H29" s="16">
        <f t="shared" si="2"/>
        <v>4327</v>
      </c>
      <c r="I29" s="16">
        <f t="shared" si="2"/>
        <v>33</v>
      </c>
      <c r="J29" s="21">
        <f>(($H29-(H28+H27+H26))*100)/(($K29-(K28+K27+K26))*$L$16)</f>
        <v>56.004053369363284</v>
      </c>
      <c r="K29" s="12">
        <f>SUM(K16:K28)</f>
        <v>216</v>
      </c>
    </row>
    <row r="30" spans="8:9" ht="12.75">
      <c r="H30" s="155"/>
      <c r="I30" s="156"/>
    </row>
    <row r="31" spans="8:9" ht="12.75">
      <c r="H31" s="154"/>
      <c r="I31" s="154"/>
    </row>
    <row r="33" spans="7:9" ht="12.75">
      <c r="G33" t="s">
        <v>137</v>
      </c>
      <c r="H33" s="128">
        <v>39554</v>
      </c>
      <c r="I33" s="127"/>
    </row>
    <row r="36" spans="1:7" ht="12.75">
      <c r="A36" s="151" t="s">
        <v>103</v>
      </c>
      <c r="B36" s="151"/>
      <c r="C36" s="151"/>
      <c r="G36" t="s">
        <v>107</v>
      </c>
    </row>
    <row r="39" spans="1:9" ht="12.75">
      <c r="A39" s="151" t="s">
        <v>172</v>
      </c>
      <c r="B39" s="151"/>
      <c r="C39" s="151"/>
      <c r="G39" s="151" t="s">
        <v>153</v>
      </c>
      <c r="H39" s="151"/>
      <c r="I39" s="151"/>
    </row>
  </sheetData>
  <mergeCells count="8">
    <mergeCell ref="A11:J11"/>
    <mergeCell ref="A9:J9"/>
    <mergeCell ref="A13:J13"/>
    <mergeCell ref="G39:I39"/>
    <mergeCell ref="A36:C36"/>
    <mergeCell ref="A39:C39"/>
    <mergeCell ref="H30:I30"/>
    <mergeCell ref="H31:I31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9">
      <selection activeCell="D34" sqref="D34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174</v>
      </c>
    </row>
    <row r="5" ht="12.75">
      <c r="A5" t="s">
        <v>175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156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f>'ΜΑΡΤΙΟΣ 08'!$G16</f>
        <v>33</v>
      </c>
      <c r="D16" s="3">
        <v>292</v>
      </c>
      <c r="E16" s="3">
        <v>293</v>
      </c>
      <c r="F16" s="3">
        <v>20</v>
      </c>
      <c r="G16" s="37">
        <f>D16+C16-E16</f>
        <v>32</v>
      </c>
      <c r="H16" s="3">
        <v>887</v>
      </c>
      <c r="I16" s="3">
        <v>9</v>
      </c>
      <c r="J16" s="20">
        <f aca="true" t="shared" si="0" ref="J16:J28">($H16*100)/($K16*$L$16)</f>
        <v>68.75968992248062</v>
      </c>
      <c r="K16" s="4">
        <v>43</v>
      </c>
      <c r="L16">
        <v>30</v>
      </c>
    </row>
    <row r="17" spans="1:11" ht="15" customHeight="1">
      <c r="A17" s="10">
        <v>2</v>
      </c>
      <c r="B17" s="14" t="s">
        <v>18</v>
      </c>
      <c r="C17" s="3">
        <f>'ΜΑΡΤΙΟΣ 08'!$G17</f>
        <v>17</v>
      </c>
      <c r="D17" s="3">
        <v>149</v>
      </c>
      <c r="E17" s="3">
        <v>163</v>
      </c>
      <c r="F17" s="3">
        <v>2</v>
      </c>
      <c r="G17" s="37">
        <f aca="true" t="shared" si="1" ref="G17:G28">D17+C17-E17</f>
        <v>3</v>
      </c>
      <c r="H17" s="3">
        <v>420</v>
      </c>
      <c r="I17" s="3">
        <v>3</v>
      </c>
      <c r="J17" s="20">
        <f t="shared" si="0"/>
        <v>46.666666666666664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'ΜΑΡΤΙΟΣ 08'!$G18</f>
        <v>6</v>
      </c>
      <c r="D18" s="3">
        <v>125</v>
      </c>
      <c r="E18" s="3">
        <v>123</v>
      </c>
      <c r="F18" s="3">
        <v>0</v>
      </c>
      <c r="G18" s="37">
        <f t="shared" si="1"/>
        <v>8</v>
      </c>
      <c r="H18" s="3">
        <v>272</v>
      </c>
      <c r="I18" s="3">
        <v>8</v>
      </c>
      <c r="J18" s="20">
        <f t="shared" si="0"/>
        <v>50.370370370370374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'ΜΑΡΤΙΟΣ 08'!$G19</f>
        <v>3</v>
      </c>
      <c r="D19" s="3">
        <v>143</v>
      </c>
      <c r="E19" s="3">
        <v>145</v>
      </c>
      <c r="F19" s="3">
        <v>0</v>
      </c>
      <c r="G19" s="37">
        <f t="shared" si="1"/>
        <v>1</v>
      </c>
      <c r="H19" s="3">
        <v>153</v>
      </c>
      <c r="I19" s="3">
        <v>0</v>
      </c>
      <c r="J19" s="20">
        <f t="shared" si="0"/>
        <v>51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'ΜΑΡΤΙΟΣ 08'!$G20</f>
        <v>1</v>
      </c>
      <c r="D20" s="3">
        <v>6</v>
      </c>
      <c r="E20" s="3">
        <v>6</v>
      </c>
      <c r="F20" s="3">
        <v>0</v>
      </c>
      <c r="G20" s="37">
        <f t="shared" si="1"/>
        <v>1</v>
      </c>
      <c r="H20" s="3">
        <v>17</v>
      </c>
      <c r="I20" s="3">
        <v>0</v>
      </c>
      <c r="J20" s="20">
        <f t="shared" si="0"/>
        <v>7.083333333333333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'ΜΑΡΤΙΟΣ 08'!$G21</f>
        <v>4</v>
      </c>
      <c r="D21" s="3">
        <v>136</v>
      </c>
      <c r="E21" s="3">
        <v>136</v>
      </c>
      <c r="F21" s="3">
        <v>4</v>
      </c>
      <c r="G21" s="37">
        <f t="shared" si="1"/>
        <v>4</v>
      </c>
      <c r="H21" s="3">
        <v>301</v>
      </c>
      <c r="I21" s="3">
        <v>11</v>
      </c>
      <c r="J21" s="20">
        <f t="shared" si="0"/>
        <v>52.80701754385965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'ΜΑΡΤΙΟΣ 08'!$G22</f>
        <v>9</v>
      </c>
      <c r="D22" s="3">
        <v>168</v>
      </c>
      <c r="E22" s="3">
        <v>176</v>
      </c>
      <c r="F22" s="3">
        <v>1</v>
      </c>
      <c r="G22" s="37">
        <f t="shared" si="1"/>
        <v>1</v>
      </c>
      <c r="H22" s="3">
        <v>314</v>
      </c>
      <c r="I22" s="3">
        <v>0</v>
      </c>
      <c r="J22" s="20">
        <f t="shared" si="0"/>
        <v>58.148148148148145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'ΜΑΡΤΙΟΣ 08'!$G23</f>
        <v>11</v>
      </c>
      <c r="D23" s="3">
        <v>74</v>
      </c>
      <c r="E23" s="3">
        <v>83</v>
      </c>
      <c r="F23" s="3">
        <v>0</v>
      </c>
      <c r="G23" s="37">
        <f t="shared" si="1"/>
        <v>2</v>
      </c>
      <c r="H23" s="3">
        <v>184</v>
      </c>
      <c r="I23" s="3">
        <v>1</v>
      </c>
      <c r="J23" s="20">
        <f t="shared" si="0"/>
        <v>30.666666666666668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'ΜΑΡΤΙΟΣ 08'!$G24</f>
        <v>16</v>
      </c>
      <c r="D24" s="3">
        <v>116</v>
      </c>
      <c r="E24" s="3">
        <v>119</v>
      </c>
      <c r="F24" s="3">
        <v>1</v>
      </c>
      <c r="G24" s="37">
        <f t="shared" si="1"/>
        <v>13</v>
      </c>
      <c r="H24" s="3">
        <v>483</v>
      </c>
      <c r="I24" s="3">
        <v>0</v>
      </c>
      <c r="J24" s="20">
        <f t="shared" si="0"/>
        <v>76.66666666666667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'ΜΑΡΤΙΟΣ 08'!$G25</f>
        <v>4</v>
      </c>
      <c r="D25" s="3">
        <v>6</v>
      </c>
      <c r="E25" s="3">
        <v>6</v>
      </c>
      <c r="F25" s="3">
        <v>1</v>
      </c>
      <c r="G25" s="37">
        <f t="shared" si="1"/>
        <v>4</v>
      </c>
      <c r="H25" s="3">
        <v>116</v>
      </c>
      <c r="I25" s="3">
        <v>0</v>
      </c>
      <c r="J25" s="20">
        <f t="shared" si="0"/>
        <v>96.66666666666667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'ΜΑΡΤΙΟΣ 08'!$G26</f>
        <v>0</v>
      </c>
      <c r="D26" s="3">
        <v>315</v>
      </c>
      <c r="E26" s="3">
        <v>315</v>
      </c>
      <c r="F26" s="3">
        <v>0</v>
      </c>
      <c r="G26" s="37">
        <f t="shared" si="1"/>
        <v>0</v>
      </c>
      <c r="H26" s="3">
        <v>293</v>
      </c>
      <c r="I26" s="3">
        <v>1</v>
      </c>
      <c r="J26" s="20">
        <f t="shared" si="0"/>
        <v>162.77777777777777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'ΜΑΡΤΙΟΣ 08'!$G27</f>
        <v>1</v>
      </c>
      <c r="D27" s="3">
        <v>180</v>
      </c>
      <c r="E27" s="3">
        <v>181</v>
      </c>
      <c r="F27" s="3">
        <v>0</v>
      </c>
      <c r="G27" s="37">
        <f t="shared" si="1"/>
        <v>0</v>
      </c>
      <c r="H27" s="3">
        <v>183</v>
      </c>
      <c r="I27" s="3">
        <v>0</v>
      </c>
      <c r="J27" s="20">
        <f t="shared" si="0"/>
        <v>152.5</v>
      </c>
      <c r="K27" s="4">
        <v>4</v>
      </c>
      <c r="L27">
        <v>20</v>
      </c>
    </row>
    <row r="28" spans="1:11" ht="15" customHeight="1" thickBot="1">
      <c r="A28" s="18">
        <v>13</v>
      </c>
      <c r="B28" s="19" t="s">
        <v>29</v>
      </c>
      <c r="C28" s="3">
        <f>'ΜΑΡΤΙΟΣ 08'!$G28</f>
        <v>0</v>
      </c>
      <c r="D28" s="5">
        <v>492</v>
      </c>
      <c r="E28" s="5">
        <v>492</v>
      </c>
      <c r="F28" s="5">
        <v>0</v>
      </c>
      <c r="G28" s="37">
        <f t="shared" si="1"/>
        <v>0</v>
      </c>
      <c r="H28" s="5">
        <v>492</v>
      </c>
      <c r="I28" s="5">
        <v>0</v>
      </c>
      <c r="J28" s="20">
        <f t="shared" si="0"/>
        <v>109.33333333333333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105</v>
      </c>
      <c r="D29" s="16">
        <f t="shared" si="2"/>
        <v>2202</v>
      </c>
      <c r="E29" s="16">
        <f t="shared" si="2"/>
        <v>2238</v>
      </c>
      <c r="F29" s="16">
        <f t="shared" si="2"/>
        <v>29</v>
      </c>
      <c r="G29" s="16">
        <f t="shared" si="2"/>
        <v>69</v>
      </c>
      <c r="H29" s="16">
        <f t="shared" si="2"/>
        <v>4115</v>
      </c>
      <c r="I29" s="16">
        <f t="shared" si="2"/>
        <v>33</v>
      </c>
      <c r="J29" s="21">
        <f>(($H29-(H28+H27+H26))*100)/(($K29-(K28+K27+K26))*$L$16)</f>
        <v>54.92146596858639</v>
      </c>
      <c r="K29" s="12">
        <f>SUM(K16:K28)</f>
        <v>216</v>
      </c>
    </row>
    <row r="33" ht="12.75">
      <c r="G33" t="s">
        <v>173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/>
      <c r="B39" s="151"/>
      <c r="C39" s="151"/>
      <c r="F39" s="151" t="s">
        <v>167</v>
      </c>
      <c r="G39" s="151"/>
      <c r="H39" s="151"/>
      <c r="I39" s="2"/>
    </row>
  </sheetData>
  <mergeCells count="7">
    <mergeCell ref="A9:J9"/>
    <mergeCell ref="A13:J13"/>
    <mergeCell ref="A36:C36"/>
    <mergeCell ref="A39:C39"/>
    <mergeCell ref="F36:H36"/>
    <mergeCell ref="F39:H39"/>
    <mergeCell ref="A11:J11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2">
      <selection activeCell="J28" sqref="J28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157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f>'ΑΠΡΙΛΙΟΣ 08'!$G16</f>
        <v>32</v>
      </c>
      <c r="D16" s="3">
        <v>323</v>
      </c>
      <c r="E16" s="3">
        <v>321</v>
      </c>
      <c r="F16" s="3">
        <v>15</v>
      </c>
      <c r="G16" s="37">
        <f>D16+C16-E16</f>
        <v>34</v>
      </c>
      <c r="H16" s="3">
        <v>949</v>
      </c>
      <c r="I16" s="3">
        <v>10</v>
      </c>
      <c r="J16" s="20">
        <f aca="true" t="shared" si="0" ref="J16:J28">($H16*100)/($K16*$L$16)</f>
        <v>71.19279819954988</v>
      </c>
      <c r="K16" s="4">
        <v>43</v>
      </c>
      <c r="L16">
        <v>31</v>
      </c>
    </row>
    <row r="17" spans="1:11" ht="15" customHeight="1">
      <c r="A17" s="10">
        <v>2</v>
      </c>
      <c r="B17" s="14" t="s">
        <v>18</v>
      </c>
      <c r="C17" s="3">
        <f>'ΑΠΡΙΛΙΟΣ 08'!$G17</f>
        <v>3</v>
      </c>
      <c r="D17" s="3">
        <v>180</v>
      </c>
      <c r="E17" s="3">
        <v>165</v>
      </c>
      <c r="F17" s="3">
        <v>2</v>
      </c>
      <c r="G17" s="37">
        <f aca="true" t="shared" si="1" ref="G17:G28">D17+C17-E17</f>
        <v>18</v>
      </c>
      <c r="H17" s="3">
        <v>530</v>
      </c>
      <c r="I17" s="3">
        <v>4</v>
      </c>
      <c r="J17" s="20">
        <f t="shared" si="0"/>
        <v>56.98924731182796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'ΑΠΡΙΛΙΟΣ 08'!$G18</f>
        <v>8</v>
      </c>
      <c r="D18" s="3">
        <v>124</v>
      </c>
      <c r="E18" s="3">
        <v>125</v>
      </c>
      <c r="F18" s="3">
        <v>0</v>
      </c>
      <c r="G18" s="37">
        <f t="shared" si="1"/>
        <v>7</v>
      </c>
      <c r="H18" s="3">
        <v>263</v>
      </c>
      <c r="I18" s="3">
        <v>4</v>
      </c>
      <c r="J18" s="20">
        <f t="shared" si="0"/>
        <v>47.132616487455195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'ΑΠΡΙΛΙΟΣ 08'!$G19</f>
        <v>1</v>
      </c>
      <c r="D19" s="3">
        <v>192</v>
      </c>
      <c r="E19" s="3">
        <v>193</v>
      </c>
      <c r="F19" s="3">
        <v>0</v>
      </c>
      <c r="G19" s="37">
        <f t="shared" si="1"/>
        <v>0</v>
      </c>
      <c r="H19" s="3">
        <v>207</v>
      </c>
      <c r="I19" s="3">
        <v>0</v>
      </c>
      <c r="J19" s="20">
        <f t="shared" si="0"/>
        <v>66.7741935483871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'ΑΠΡΙΛΙΟΣ 08'!$G20</f>
        <v>1</v>
      </c>
      <c r="D20" s="3">
        <v>11</v>
      </c>
      <c r="E20" s="3">
        <v>12</v>
      </c>
      <c r="F20" s="3">
        <v>0</v>
      </c>
      <c r="G20" s="37">
        <f t="shared" si="1"/>
        <v>0</v>
      </c>
      <c r="H20" s="3">
        <v>23</v>
      </c>
      <c r="I20" s="3">
        <v>0</v>
      </c>
      <c r="J20" s="20">
        <f t="shared" si="0"/>
        <v>9.274193548387096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'ΑΠΡΙΛΙΟΣ 08'!$G21</f>
        <v>4</v>
      </c>
      <c r="D21" s="3">
        <v>92</v>
      </c>
      <c r="E21" s="3">
        <v>91</v>
      </c>
      <c r="F21" s="3">
        <v>1</v>
      </c>
      <c r="G21" s="37">
        <f t="shared" si="1"/>
        <v>5</v>
      </c>
      <c r="H21" s="3">
        <v>193</v>
      </c>
      <c r="I21" s="3">
        <v>5</v>
      </c>
      <c r="J21" s="20">
        <f t="shared" si="0"/>
        <v>32.76740237691002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'ΑΠΡΙΛΙΟΣ 08'!$G22</f>
        <v>1</v>
      </c>
      <c r="D22" s="3">
        <v>161</v>
      </c>
      <c r="E22" s="3">
        <v>155</v>
      </c>
      <c r="F22" s="3">
        <v>0</v>
      </c>
      <c r="G22" s="37">
        <f t="shared" si="1"/>
        <v>7</v>
      </c>
      <c r="H22" s="3">
        <v>289</v>
      </c>
      <c r="I22" s="3">
        <v>0</v>
      </c>
      <c r="J22" s="20">
        <f t="shared" si="0"/>
        <v>51.7921146953405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'ΑΠΡΙΛΙΟΣ 08'!$G23</f>
        <v>2</v>
      </c>
      <c r="D23" s="3">
        <v>91</v>
      </c>
      <c r="E23" s="3">
        <v>83</v>
      </c>
      <c r="F23" s="3">
        <v>0</v>
      </c>
      <c r="G23" s="37">
        <f t="shared" si="1"/>
        <v>10</v>
      </c>
      <c r="H23" s="3">
        <v>234</v>
      </c>
      <c r="I23" s="3">
        <v>2</v>
      </c>
      <c r="J23" s="20">
        <f t="shared" si="0"/>
        <v>37.74193548387097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'ΑΠΡΙΛΙΟΣ 08'!$G24</f>
        <v>13</v>
      </c>
      <c r="D24" s="3">
        <v>116</v>
      </c>
      <c r="E24" s="3">
        <v>116</v>
      </c>
      <c r="F24" s="3">
        <v>3</v>
      </c>
      <c r="G24" s="37">
        <f t="shared" si="1"/>
        <v>13</v>
      </c>
      <c r="H24" s="3">
        <v>468</v>
      </c>
      <c r="I24" s="3">
        <v>0</v>
      </c>
      <c r="J24" s="20">
        <f t="shared" si="0"/>
        <v>71.88940092165899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'ΑΠΡΙΛΙΟΣ 08'!$G25</f>
        <v>4</v>
      </c>
      <c r="D25" s="3">
        <v>8</v>
      </c>
      <c r="E25" s="3">
        <v>8</v>
      </c>
      <c r="F25" s="3">
        <v>2</v>
      </c>
      <c r="G25" s="37">
        <f t="shared" si="1"/>
        <v>4</v>
      </c>
      <c r="H25" s="3">
        <v>87</v>
      </c>
      <c r="I25" s="3">
        <v>3</v>
      </c>
      <c r="J25" s="20">
        <f t="shared" si="0"/>
        <v>70.16129032258064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'ΑΠΡΙΛΙΟΣ 08'!$G26</f>
        <v>0</v>
      </c>
      <c r="D26" s="3">
        <v>407</v>
      </c>
      <c r="E26" s="3">
        <v>407</v>
      </c>
      <c r="F26" s="3">
        <v>0</v>
      </c>
      <c r="G26" s="37">
        <f t="shared" si="1"/>
        <v>0</v>
      </c>
      <c r="H26" s="3">
        <v>394</v>
      </c>
      <c r="I26" s="3">
        <v>2</v>
      </c>
      <c r="J26" s="20">
        <f t="shared" si="0"/>
        <v>211.8279569892473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'ΑΠΡΙΛΙΟΣ 08'!$G27</f>
        <v>0</v>
      </c>
      <c r="D27" s="3">
        <v>194</v>
      </c>
      <c r="E27" s="3">
        <v>194</v>
      </c>
      <c r="F27" s="3">
        <v>0</v>
      </c>
      <c r="G27" s="37">
        <f t="shared" si="1"/>
        <v>0</v>
      </c>
      <c r="H27" s="3">
        <v>195</v>
      </c>
      <c r="I27" s="3">
        <v>0</v>
      </c>
      <c r="J27" s="20">
        <f t="shared" si="0"/>
        <v>157.25806451612902</v>
      </c>
      <c r="K27" s="4">
        <v>4</v>
      </c>
      <c r="L27">
        <v>21</v>
      </c>
    </row>
    <row r="28" spans="1:11" ht="15" customHeight="1" thickBot="1">
      <c r="A28" s="18">
        <v>13</v>
      </c>
      <c r="B28" s="19" t="s">
        <v>29</v>
      </c>
      <c r="C28" s="3">
        <v>0</v>
      </c>
      <c r="D28" s="5">
        <v>526</v>
      </c>
      <c r="E28" s="5">
        <v>526</v>
      </c>
      <c r="F28" s="5">
        <v>0</v>
      </c>
      <c r="G28" s="37">
        <f t="shared" si="1"/>
        <v>0</v>
      </c>
      <c r="H28" s="5">
        <v>526</v>
      </c>
      <c r="I28" s="5">
        <v>0</v>
      </c>
      <c r="J28" s="20">
        <f t="shared" si="0"/>
        <v>113.11827956989248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69</v>
      </c>
      <c r="D29" s="16">
        <f t="shared" si="2"/>
        <v>2425</v>
      </c>
      <c r="E29" s="16">
        <f t="shared" si="2"/>
        <v>2396</v>
      </c>
      <c r="F29" s="16">
        <f t="shared" si="2"/>
        <v>23</v>
      </c>
      <c r="G29" s="16">
        <f t="shared" si="2"/>
        <v>98</v>
      </c>
      <c r="H29" s="16">
        <f t="shared" si="2"/>
        <v>4358</v>
      </c>
      <c r="I29" s="16">
        <f t="shared" si="2"/>
        <v>30</v>
      </c>
      <c r="J29" s="21">
        <f>(($H29-(H28+H27+H26))*100)/(($K29-(K28+K27+K26))*$L$16)</f>
        <v>54.77115352136463</v>
      </c>
      <c r="K29" s="12">
        <f>SUM(K16:K28)</f>
        <v>216</v>
      </c>
    </row>
    <row r="33" ht="12.75">
      <c r="G33" t="s">
        <v>176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/>
      <c r="B39" s="151"/>
      <c r="C39" s="151"/>
      <c r="F39" s="151" t="s">
        <v>167</v>
      </c>
      <c r="G39" s="151"/>
      <c r="H39" s="151"/>
      <c r="I39" s="2"/>
    </row>
  </sheetData>
  <mergeCells count="7">
    <mergeCell ref="A9:J9"/>
    <mergeCell ref="A13:J13"/>
    <mergeCell ref="A36:C36"/>
    <mergeCell ref="A39:C39"/>
    <mergeCell ref="F36:H36"/>
    <mergeCell ref="F39:H39"/>
    <mergeCell ref="A11:J11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9">
      <selection activeCell="I28" sqref="I28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158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40</v>
      </c>
    </row>
    <row r="16" spans="1:12" ht="15" customHeight="1">
      <c r="A16" s="10">
        <v>1</v>
      </c>
      <c r="B16" s="14" t="s">
        <v>17</v>
      </c>
      <c r="C16" s="3">
        <f>'ΜΑΙΟΣ 08'!$G16</f>
        <v>34</v>
      </c>
      <c r="D16" s="3">
        <v>321</v>
      </c>
      <c r="E16" s="3">
        <v>330</v>
      </c>
      <c r="F16" s="3">
        <v>8</v>
      </c>
      <c r="G16" s="37">
        <f>D16+C16-E16</f>
        <v>25</v>
      </c>
      <c r="H16" s="3">
        <v>854</v>
      </c>
      <c r="I16" s="3">
        <v>7</v>
      </c>
      <c r="J16" s="20">
        <f aca="true" t="shared" si="0" ref="J16:J28">($H16*100)/($K16*$L$16)</f>
        <v>66.2015503875969</v>
      </c>
      <c r="K16" s="4">
        <v>43</v>
      </c>
      <c r="L16">
        <v>30</v>
      </c>
    </row>
    <row r="17" spans="1:11" ht="15" customHeight="1">
      <c r="A17" s="10">
        <v>2</v>
      </c>
      <c r="B17" s="14" t="s">
        <v>18</v>
      </c>
      <c r="C17" s="3">
        <f>'ΜΑΙΟΣ 08'!$G17</f>
        <v>18</v>
      </c>
      <c r="D17" s="3">
        <v>194</v>
      </c>
      <c r="E17" s="3">
        <v>198</v>
      </c>
      <c r="F17" s="3">
        <v>2</v>
      </c>
      <c r="G17" s="37">
        <f aca="true" t="shared" si="1" ref="G17:G28">D17+C17-E17</f>
        <v>14</v>
      </c>
      <c r="H17" s="3">
        <v>530</v>
      </c>
      <c r="I17" s="3">
        <v>5</v>
      </c>
      <c r="J17" s="20">
        <f t="shared" si="0"/>
        <v>58.888888888888886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'ΜΑΙΟΣ 08'!$G18</f>
        <v>7</v>
      </c>
      <c r="D18" s="3">
        <v>152</v>
      </c>
      <c r="E18" s="3">
        <v>152</v>
      </c>
      <c r="F18" s="3">
        <v>0</v>
      </c>
      <c r="G18" s="37">
        <f t="shared" si="1"/>
        <v>7</v>
      </c>
      <c r="H18" s="3">
        <v>310</v>
      </c>
      <c r="I18" s="3">
        <v>5</v>
      </c>
      <c r="J18" s="20">
        <f t="shared" si="0"/>
        <v>57.407407407407405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'ΜΑΙΟΣ 08'!$G19</f>
        <v>0</v>
      </c>
      <c r="D19" s="3">
        <v>209</v>
      </c>
      <c r="E19" s="3">
        <v>206</v>
      </c>
      <c r="F19" s="3">
        <v>0</v>
      </c>
      <c r="G19" s="37">
        <f t="shared" si="1"/>
        <v>3</v>
      </c>
      <c r="H19" s="3">
        <v>218</v>
      </c>
      <c r="I19" s="3">
        <v>0</v>
      </c>
      <c r="J19" s="20">
        <f t="shared" si="0"/>
        <v>72.66666666666667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'ΜΑΙΟΣ 08'!$G20</f>
        <v>0</v>
      </c>
      <c r="D20" s="3">
        <v>9</v>
      </c>
      <c r="E20" s="3">
        <v>9</v>
      </c>
      <c r="F20" s="3">
        <v>0</v>
      </c>
      <c r="G20" s="37">
        <f t="shared" si="1"/>
        <v>0</v>
      </c>
      <c r="H20" s="3">
        <v>19</v>
      </c>
      <c r="I20" s="3">
        <v>0</v>
      </c>
      <c r="J20" s="20">
        <f t="shared" si="0"/>
        <v>7.916666666666667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'ΜΑΙΟΣ 08'!$G21</f>
        <v>5</v>
      </c>
      <c r="D21" s="3">
        <v>97</v>
      </c>
      <c r="E21" s="3">
        <v>95</v>
      </c>
      <c r="F21" s="3">
        <v>1</v>
      </c>
      <c r="G21" s="37">
        <f t="shared" si="1"/>
        <v>7</v>
      </c>
      <c r="H21" s="3">
        <v>216</v>
      </c>
      <c r="I21" s="3">
        <v>11</v>
      </c>
      <c r="J21" s="20">
        <f t="shared" si="0"/>
        <v>37.89473684210526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'ΜΑΙΟΣ 08'!$G22</f>
        <v>7</v>
      </c>
      <c r="D22" s="3">
        <v>150</v>
      </c>
      <c r="E22" s="3">
        <v>147</v>
      </c>
      <c r="F22" s="3">
        <v>2</v>
      </c>
      <c r="G22" s="37">
        <f t="shared" si="1"/>
        <v>10</v>
      </c>
      <c r="H22" s="3">
        <v>298</v>
      </c>
      <c r="I22" s="3">
        <v>0</v>
      </c>
      <c r="J22" s="20">
        <f t="shared" si="0"/>
        <v>55.18518518518518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'ΜΑΙΟΣ 08'!$G23</f>
        <v>10</v>
      </c>
      <c r="D23" s="3">
        <v>89</v>
      </c>
      <c r="E23" s="3">
        <v>90</v>
      </c>
      <c r="F23" s="3">
        <v>0</v>
      </c>
      <c r="G23" s="37">
        <f t="shared" si="1"/>
        <v>9</v>
      </c>
      <c r="H23" s="3">
        <v>208</v>
      </c>
      <c r="I23" s="3">
        <v>1</v>
      </c>
      <c r="J23" s="20">
        <f t="shared" si="0"/>
        <v>34.666666666666664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'ΜΑΙΟΣ 08'!$G24</f>
        <v>13</v>
      </c>
      <c r="D24" s="3">
        <v>88</v>
      </c>
      <c r="E24" s="3">
        <v>82</v>
      </c>
      <c r="F24" s="3">
        <v>1</v>
      </c>
      <c r="G24" s="37">
        <f t="shared" si="1"/>
        <v>19</v>
      </c>
      <c r="H24" s="3">
        <v>409</v>
      </c>
      <c r="I24" s="3">
        <v>2</v>
      </c>
      <c r="J24" s="20">
        <f t="shared" si="0"/>
        <v>64.92063492063492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'ΜΑΙΟΣ 08'!$G25</f>
        <v>4</v>
      </c>
      <c r="D25" s="3">
        <v>9</v>
      </c>
      <c r="E25" s="3">
        <v>9</v>
      </c>
      <c r="F25" s="3">
        <v>2</v>
      </c>
      <c r="G25" s="37">
        <f t="shared" si="1"/>
        <v>4</v>
      </c>
      <c r="H25" s="3">
        <v>114</v>
      </c>
      <c r="I25" s="3">
        <v>2</v>
      </c>
      <c r="J25" s="20">
        <f t="shared" si="0"/>
        <v>95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'ΜΑΙΟΣ 08'!$G26</f>
        <v>0</v>
      </c>
      <c r="D26" s="3">
        <v>313</v>
      </c>
      <c r="E26" s="3">
        <v>313</v>
      </c>
      <c r="F26" s="3">
        <v>0</v>
      </c>
      <c r="G26" s="37">
        <f t="shared" si="1"/>
        <v>0</v>
      </c>
      <c r="H26" s="3">
        <v>290</v>
      </c>
      <c r="I26" s="3">
        <v>2</v>
      </c>
      <c r="J26" s="20">
        <f t="shared" si="0"/>
        <v>161.11111111111111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'ΜΑΙΟΣ 08'!$G27</f>
        <v>0</v>
      </c>
      <c r="D27" s="3">
        <v>179</v>
      </c>
      <c r="E27" s="3">
        <v>179</v>
      </c>
      <c r="F27" s="3">
        <v>0</v>
      </c>
      <c r="G27" s="37">
        <f t="shared" si="1"/>
        <v>0</v>
      </c>
      <c r="H27" s="3">
        <v>179</v>
      </c>
      <c r="I27" s="3">
        <v>0</v>
      </c>
      <c r="J27" s="20">
        <f t="shared" si="0"/>
        <v>149.16666666666666</v>
      </c>
      <c r="K27" s="4">
        <v>4</v>
      </c>
      <c r="L27">
        <v>22</v>
      </c>
    </row>
    <row r="28" spans="1:11" ht="15" customHeight="1" thickBot="1">
      <c r="A28" s="18">
        <v>13</v>
      </c>
      <c r="B28" s="19" t="s">
        <v>29</v>
      </c>
      <c r="C28" s="3">
        <f>'ΜΑΙΟΣ 08'!$G28</f>
        <v>0</v>
      </c>
      <c r="D28" s="5">
        <v>495</v>
      </c>
      <c r="E28" s="5">
        <v>495</v>
      </c>
      <c r="F28" s="5">
        <v>0</v>
      </c>
      <c r="G28" s="37">
        <f t="shared" si="1"/>
        <v>0</v>
      </c>
      <c r="H28" s="5">
        <v>495</v>
      </c>
      <c r="I28" s="5">
        <v>0</v>
      </c>
      <c r="J28" s="20">
        <f t="shared" si="0"/>
        <v>110</v>
      </c>
      <c r="K28" s="6">
        <v>15</v>
      </c>
    </row>
    <row r="29" spans="1:11" ht="15.75" customHeight="1" thickBot="1">
      <c r="A29" s="11"/>
      <c r="B29" s="13" t="s">
        <v>16</v>
      </c>
      <c r="C29" s="16">
        <f aca="true" t="shared" si="2" ref="C29:I29">SUM(C16:C28)</f>
        <v>98</v>
      </c>
      <c r="D29" s="16">
        <f t="shared" si="2"/>
        <v>2305</v>
      </c>
      <c r="E29" s="16">
        <f t="shared" si="2"/>
        <v>2305</v>
      </c>
      <c r="F29" s="16">
        <f t="shared" si="2"/>
        <v>16</v>
      </c>
      <c r="G29" s="16">
        <f t="shared" si="2"/>
        <v>98</v>
      </c>
      <c r="H29" s="16">
        <f t="shared" si="2"/>
        <v>4140</v>
      </c>
      <c r="I29" s="16">
        <f t="shared" si="2"/>
        <v>35</v>
      </c>
      <c r="J29" s="21">
        <f>(($H29-(H28+H27+H26))*100)/(($K29-(K28+K27+K26))*$L$16)</f>
        <v>55.42757417102967</v>
      </c>
      <c r="K29" s="12">
        <f>SUM(K16:K28)</f>
        <v>216</v>
      </c>
    </row>
    <row r="33" ht="12.75">
      <c r="G33" t="s">
        <v>177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/>
      <c r="B39" s="151"/>
      <c r="C39" s="151"/>
      <c r="F39" s="151" t="s">
        <v>167</v>
      </c>
      <c r="G39" s="151"/>
      <c r="H39" s="151"/>
      <c r="I39" s="2"/>
    </row>
  </sheetData>
  <mergeCells count="7">
    <mergeCell ref="A9:J9"/>
    <mergeCell ref="A13:J13"/>
    <mergeCell ref="A36:C36"/>
    <mergeCell ref="A39:C39"/>
    <mergeCell ref="F36:H36"/>
    <mergeCell ref="F39:H39"/>
    <mergeCell ref="A11:J11"/>
  </mergeCells>
  <printOptions/>
  <pageMargins left="0.79" right="0.61" top="0.53" bottom="1" header="0.48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2">
      <selection activeCell="K33" sqref="K33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6.50390625" style="0" customWidth="1"/>
    <col min="10" max="10" width="7.50390625" style="0" customWidth="1"/>
    <col min="11" max="11" width="8.625" style="0" customWidth="1"/>
  </cols>
  <sheetData>
    <row r="1" spans="1:10" ht="12.75">
      <c r="A1" s="100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2.75">
      <c r="A4" s="102" t="s">
        <v>105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2.75">
      <c r="A5" s="102" t="s">
        <v>108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2.7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2.7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2.75">
      <c r="A9" s="157" t="s">
        <v>3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2.75">
      <c r="A11" s="158" t="s">
        <v>159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.75">
      <c r="A13" s="157" t="s">
        <v>15</v>
      </c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ht="13.5" thickBo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2" ht="48" customHeight="1">
      <c r="A15" s="104" t="s">
        <v>4</v>
      </c>
      <c r="B15" s="105" t="s">
        <v>5</v>
      </c>
      <c r="C15" s="106" t="s">
        <v>6</v>
      </c>
      <c r="D15" s="105" t="s">
        <v>7</v>
      </c>
      <c r="E15" s="105" t="s">
        <v>8</v>
      </c>
      <c r="F15" s="105" t="s">
        <v>9</v>
      </c>
      <c r="G15" s="106" t="s">
        <v>10</v>
      </c>
      <c r="H15" s="106" t="s">
        <v>11</v>
      </c>
      <c r="I15" s="106" t="s">
        <v>12</v>
      </c>
      <c r="J15" s="106" t="s">
        <v>13</v>
      </c>
      <c r="K15" s="17" t="s">
        <v>37</v>
      </c>
      <c r="L15" s="35" t="s">
        <v>41</v>
      </c>
    </row>
    <row r="16" spans="1:12" ht="15" customHeight="1">
      <c r="A16" s="107">
        <v>1</v>
      </c>
      <c r="B16" s="108" t="s">
        <v>17</v>
      </c>
      <c r="C16" s="130">
        <f>'ΙΟΥΝΙΟΣ 08'!$G16</f>
        <v>25</v>
      </c>
      <c r="D16" s="131">
        <v>311</v>
      </c>
      <c r="E16" s="131">
        <v>300</v>
      </c>
      <c r="F16" s="131">
        <v>24</v>
      </c>
      <c r="G16" s="132">
        <f>D16+C16-E16</f>
        <v>36</v>
      </c>
      <c r="H16" s="131">
        <v>872</v>
      </c>
      <c r="I16" s="131">
        <v>8</v>
      </c>
      <c r="J16" s="133">
        <f>($H16*100)/($K16*$L$16)</f>
        <v>65.41635408852213</v>
      </c>
      <c r="K16" s="134">
        <v>43</v>
      </c>
      <c r="L16">
        <v>31</v>
      </c>
    </row>
    <row r="17" spans="1:11" ht="15" customHeight="1">
      <c r="A17" s="107">
        <v>2</v>
      </c>
      <c r="B17" s="108" t="s">
        <v>18</v>
      </c>
      <c r="C17" s="130">
        <f>'ΙΟΥΝΙΟΣ 08'!$G17</f>
        <v>14</v>
      </c>
      <c r="D17" s="131">
        <v>229</v>
      </c>
      <c r="E17" s="131">
        <v>231</v>
      </c>
      <c r="F17" s="131">
        <v>0</v>
      </c>
      <c r="G17" s="132">
        <f aca="true" t="shared" si="0" ref="G17:G28">D17+C17-E17</f>
        <v>12</v>
      </c>
      <c r="H17" s="131">
        <v>519</v>
      </c>
      <c r="I17" s="131">
        <v>3</v>
      </c>
      <c r="J17" s="133">
        <f aca="true" t="shared" si="1" ref="J17:J28">($H17*100)/($K17*$L$16)</f>
        <v>55.806451612903224</v>
      </c>
      <c r="K17" s="134">
        <v>30</v>
      </c>
    </row>
    <row r="18" spans="1:11" ht="15" customHeight="1">
      <c r="A18" s="107">
        <v>3</v>
      </c>
      <c r="B18" s="108" t="s">
        <v>19</v>
      </c>
      <c r="C18" s="130">
        <f>'ΙΟΥΝΙΟΣ 08'!$G18</f>
        <v>7</v>
      </c>
      <c r="D18" s="131">
        <v>148</v>
      </c>
      <c r="E18" s="131">
        <v>146</v>
      </c>
      <c r="F18" s="131">
        <v>0</v>
      </c>
      <c r="G18" s="132">
        <f t="shared" si="0"/>
        <v>9</v>
      </c>
      <c r="H18" s="131">
        <v>275</v>
      </c>
      <c r="I18" s="131">
        <v>7</v>
      </c>
      <c r="J18" s="133">
        <f t="shared" si="1"/>
        <v>49.2831541218638</v>
      </c>
      <c r="K18" s="134">
        <v>18</v>
      </c>
    </row>
    <row r="19" spans="1:11" ht="15" customHeight="1">
      <c r="A19" s="107">
        <v>4</v>
      </c>
      <c r="B19" s="108" t="s">
        <v>20</v>
      </c>
      <c r="C19" s="130">
        <f>'ΙΟΥΝΙΟΣ 08'!$G19</f>
        <v>3</v>
      </c>
      <c r="D19" s="131">
        <v>158</v>
      </c>
      <c r="E19" s="131">
        <v>161</v>
      </c>
      <c r="F19" s="131">
        <v>0</v>
      </c>
      <c r="G19" s="132">
        <f t="shared" si="0"/>
        <v>0</v>
      </c>
      <c r="H19" s="131">
        <v>168</v>
      </c>
      <c r="I19" s="131">
        <v>0</v>
      </c>
      <c r="J19" s="133">
        <f t="shared" si="1"/>
        <v>54.193548387096776</v>
      </c>
      <c r="K19" s="134">
        <v>10</v>
      </c>
    </row>
    <row r="20" spans="1:11" ht="15" customHeight="1">
      <c r="A20" s="107">
        <v>5</v>
      </c>
      <c r="B20" s="108" t="s">
        <v>21</v>
      </c>
      <c r="C20" s="130">
        <f>'ΙΟΥΝΙΟΣ 08'!$G20</f>
        <v>0</v>
      </c>
      <c r="D20" s="131">
        <v>18</v>
      </c>
      <c r="E20" s="131">
        <v>14</v>
      </c>
      <c r="F20" s="131">
        <v>0</v>
      </c>
      <c r="G20" s="132">
        <f t="shared" si="0"/>
        <v>4</v>
      </c>
      <c r="H20" s="131">
        <v>36</v>
      </c>
      <c r="I20" s="131">
        <v>1</v>
      </c>
      <c r="J20" s="133">
        <f t="shared" si="1"/>
        <v>14.516129032258064</v>
      </c>
      <c r="K20" s="134">
        <v>8</v>
      </c>
    </row>
    <row r="21" spans="1:11" ht="15" customHeight="1">
      <c r="A21" s="107">
        <v>6</v>
      </c>
      <c r="B21" s="108" t="s">
        <v>22</v>
      </c>
      <c r="C21" s="130">
        <f>'ΙΟΥΝΙΟΣ 08'!$G21</f>
        <v>7</v>
      </c>
      <c r="D21" s="131">
        <v>111</v>
      </c>
      <c r="E21" s="131">
        <v>112</v>
      </c>
      <c r="F21" s="131">
        <v>0</v>
      </c>
      <c r="G21" s="132">
        <f t="shared" si="0"/>
        <v>6</v>
      </c>
      <c r="H21" s="131">
        <v>247</v>
      </c>
      <c r="I21" s="131">
        <v>8</v>
      </c>
      <c r="J21" s="133">
        <f t="shared" si="1"/>
        <v>41.935483870967744</v>
      </c>
      <c r="K21" s="134">
        <v>19</v>
      </c>
    </row>
    <row r="22" spans="1:11" ht="15" customHeight="1">
      <c r="A22" s="107">
        <v>7</v>
      </c>
      <c r="B22" s="108" t="s">
        <v>23</v>
      </c>
      <c r="C22" s="130">
        <f>'ΙΟΥΝΙΟΣ 08'!$G22</f>
        <v>10</v>
      </c>
      <c r="D22" s="131">
        <v>156</v>
      </c>
      <c r="E22" s="131">
        <v>159</v>
      </c>
      <c r="F22" s="131">
        <v>0</v>
      </c>
      <c r="G22" s="132">
        <f t="shared" si="0"/>
        <v>7</v>
      </c>
      <c r="H22" s="131">
        <v>320</v>
      </c>
      <c r="I22" s="131">
        <v>1</v>
      </c>
      <c r="J22" s="133">
        <f t="shared" si="1"/>
        <v>57.34767025089606</v>
      </c>
      <c r="K22" s="134">
        <v>18</v>
      </c>
    </row>
    <row r="23" spans="1:11" ht="15" customHeight="1">
      <c r="A23" s="107">
        <v>8</v>
      </c>
      <c r="B23" s="108" t="s">
        <v>24</v>
      </c>
      <c r="C23" s="130">
        <f>'ΙΟΥΝΙΟΣ 08'!$G23</f>
        <v>9</v>
      </c>
      <c r="D23" s="131">
        <v>116</v>
      </c>
      <c r="E23" s="131">
        <v>113</v>
      </c>
      <c r="F23" s="131">
        <v>0</v>
      </c>
      <c r="G23" s="132">
        <f t="shared" si="0"/>
        <v>12</v>
      </c>
      <c r="H23" s="131">
        <v>236</v>
      </c>
      <c r="I23" s="131">
        <v>1</v>
      </c>
      <c r="J23" s="133">
        <f t="shared" si="1"/>
        <v>38.064516129032256</v>
      </c>
      <c r="K23" s="134">
        <v>20</v>
      </c>
    </row>
    <row r="24" spans="1:11" ht="15" customHeight="1">
      <c r="A24" s="107">
        <v>9</v>
      </c>
      <c r="B24" s="108" t="s">
        <v>25</v>
      </c>
      <c r="C24" s="130">
        <f>'ΙΟΥΝΙΟΣ 08'!$G24</f>
        <v>19</v>
      </c>
      <c r="D24" s="131">
        <v>113</v>
      </c>
      <c r="E24" s="131">
        <v>115</v>
      </c>
      <c r="F24" s="131">
        <v>0</v>
      </c>
      <c r="G24" s="132">
        <f t="shared" si="0"/>
        <v>17</v>
      </c>
      <c r="H24" s="131">
        <v>478</v>
      </c>
      <c r="I24" s="131">
        <v>4</v>
      </c>
      <c r="J24" s="133">
        <f t="shared" si="1"/>
        <v>73.42549923195085</v>
      </c>
      <c r="K24" s="134">
        <v>21</v>
      </c>
    </row>
    <row r="25" spans="1:11" ht="15" customHeight="1">
      <c r="A25" s="107">
        <v>10</v>
      </c>
      <c r="B25" s="108" t="s">
        <v>26</v>
      </c>
      <c r="C25" s="130">
        <f>'ΙΟΥΝΙΟΣ 08'!$G25</f>
        <v>4</v>
      </c>
      <c r="D25" s="131">
        <v>5</v>
      </c>
      <c r="E25" s="131">
        <v>5</v>
      </c>
      <c r="F25" s="131">
        <v>1</v>
      </c>
      <c r="G25" s="132">
        <f t="shared" si="0"/>
        <v>4</v>
      </c>
      <c r="H25" s="131">
        <v>117</v>
      </c>
      <c r="I25" s="131">
        <v>3</v>
      </c>
      <c r="J25" s="133">
        <f t="shared" si="1"/>
        <v>94.35483870967742</v>
      </c>
      <c r="K25" s="134">
        <v>4</v>
      </c>
    </row>
    <row r="26" spans="1:11" ht="15" customHeight="1">
      <c r="A26" s="107">
        <v>11</v>
      </c>
      <c r="B26" s="108" t="s">
        <v>27</v>
      </c>
      <c r="C26" s="130">
        <f>'ΙΟΥΝΙΟΣ 08'!$G26</f>
        <v>0</v>
      </c>
      <c r="D26" s="131">
        <v>354</v>
      </c>
      <c r="E26" s="131">
        <v>354</v>
      </c>
      <c r="F26" s="131">
        <v>0</v>
      </c>
      <c r="G26" s="132">
        <v>0</v>
      </c>
      <c r="H26" s="131">
        <v>332</v>
      </c>
      <c r="I26" s="131">
        <v>2</v>
      </c>
      <c r="J26" s="133">
        <f t="shared" si="1"/>
        <v>178.49462365591398</v>
      </c>
      <c r="K26" s="134">
        <v>6</v>
      </c>
    </row>
    <row r="27" spans="1:12" ht="15" customHeight="1">
      <c r="A27" s="107">
        <v>12</v>
      </c>
      <c r="B27" s="108" t="s">
        <v>28</v>
      </c>
      <c r="C27" s="130">
        <f>'ΙΟΥΝΙΟΣ 08'!$G27</f>
        <v>0</v>
      </c>
      <c r="D27" s="131">
        <v>218</v>
      </c>
      <c r="E27" s="131">
        <v>218</v>
      </c>
      <c r="F27" s="131">
        <v>0</v>
      </c>
      <c r="G27" s="132">
        <f t="shared" si="0"/>
        <v>0</v>
      </c>
      <c r="H27" s="131">
        <v>221</v>
      </c>
      <c r="I27" s="131">
        <v>0</v>
      </c>
      <c r="J27" s="133">
        <f t="shared" si="1"/>
        <v>178.2258064516129</v>
      </c>
      <c r="K27" s="134">
        <v>4</v>
      </c>
      <c r="L27">
        <v>23</v>
      </c>
    </row>
    <row r="28" spans="1:11" ht="15" customHeight="1" thickBot="1">
      <c r="A28" s="109">
        <v>13</v>
      </c>
      <c r="B28" s="110" t="s">
        <v>29</v>
      </c>
      <c r="C28" s="140">
        <v>0</v>
      </c>
      <c r="D28" s="135">
        <v>525</v>
      </c>
      <c r="E28" s="135">
        <v>525</v>
      </c>
      <c r="F28" s="135">
        <v>0</v>
      </c>
      <c r="G28" s="132">
        <f t="shared" si="0"/>
        <v>0</v>
      </c>
      <c r="H28" s="135">
        <v>525</v>
      </c>
      <c r="I28" s="135">
        <v>0</v>
      </c>
      <c r="J28" s="133">
        <f t="shared" si="1"/>
        <v>112.90322580645162</v>
      </c>
      <c r="K28" s="136">
        <v>15</v>
      </c>
    </row>
    <row r="29" spans="1:11" ht="15.75" customHeight="1" thickBot="1">
      <c r="A29" s="111"/>
      <c r="B29" s="13" t="s">
        <v>16</v>
      </c>
      <c r="C29" s="141">
        <f>SUM(C16:C28)</f>
        <v>98</v>
      </c>
      <c r="D29" s="137">
        <f aca="true" t="shared" si="2" ref="D29:I29">SUM(D16:D28)</f>
        <v>2462</v>
      </c>
      <c r="E29" s="137">
        <f t="shared" si="2"/>
        <v>2453</v>
      </c>
      <c r="F29" s="137">
        <f t="shared" si="2"/>
        <v>25</v>
      </c>
      <c r="G29" s="137">
        <f>SUM(G16:G28)</f>
        <v>107</v>
      </c>
      <c r="H29" s="137">
        <f t="shared" si="2"/>
        <v>4346</v>
      </c>
      <c r="I29" s="137">
        <f t="shared" si="2"/>
        <v>38</v>
      </c>
      <c r="J29" s="138">
        <f>(($H29-(H28+H27+H26))*100)/(($K29-(K28+K27+K26))*$L$16)</f>
        <v>55.19337949670664</v>
      </c>
      <c r="K29" s="139">
        <f>SUM(K16:K28)</f>
        <v>216</v>
      </c>
    </row>
    <row r="30" spans="1:10" ht="12.75">
      <c r="A30" s="102"/>
      <c r="B30" s="102"/>
      <c r="C30" s="102"/>
      <c r="D30" s="102"/>
      <c r="E30" s="102"/>
      <c r="F30" s="102"/>
      <c r="G30" s="102"/>
      <c r="H30" s="102"/>
      <c r="I30" s="102"/>
      <c r="J30" s="119"/>
    </row>
    <row r="31" spans="1:10" ht="12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0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2.75">
      <c r="A33" s="102"/>
      <c r="B33" s="102"/>
      <c r="C33" s="102"/>
      <c r="D33" s="102"/>
      <c r="E33" s="102"/>
      <c r="F33" s="102"/>
      <c r="G33" s="102" t="s">
        <v>178</v>
      </c>
      <c r="H33" s="102"/>
      <c r="I33" s="102"/>
      <c r="J33" s="102"/>
    </row>
    <row r="34" spans="1:10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/>
      <c r="B39" s="151"/>
      <c r="C39" s="151"/>
      <c r="F39" s="151" t="s">
        <v>167</v>
      </c>
      <c r="G39" s="151"/>
      <c r="H39" s="151"/>
      <c r="I39" s="2"/>
    </row>
    <row r="40" ht="12.75">
      <c r="B40" t="s">
        <v>138</v>
      </c>
    </row>
  </sheetData>
  <mergeCells count="7">
    <mergeCell ref="A39:C39"/>
    <mergeCell ref="A9:J9"/>
    <mergeCell ref="A11:J11"/>
    <mergeCell ref="A13:J13"/>
    <mergeCell ref="A36:C36"/>
    <mergeCell ref="F36:H36"/>
    <mergeCell ref="F39:H39"/>
  </mergeCells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9">
      <selection activeCell="I28" sqref="I28"/>
    </sheetView>
  </sheetViews>
  <sheetFormatPr defaultColWidth="9.00390625" defaultRowHeight="12.75"/>
  <cols>
    <col min="1" max="1" width="3.50390625" style="0" customWidth="1"/>
    <col min="2" max="2" width="14.625" style="0" customWidth="1"/>
    <col min="3" max="3" width="10.50390625" style="0" bestFit="1" customWidth="1"/>
    <col min="4" max="4" width="7.875" style="0" customWidth="1"/>
    <col min="5" max="5" width="6.875" style="0" customWidth="1"/>
    <col min="7" max="7" width="9.50390625" style="0" customWidth="1"/>
    <col min="9" max="9" width="8.50390625" style="0" customWidth="1"/>
    <col min="10" max="10" width="9.50390625" style="0" bestFit="1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102</v>
      </c>
    </row>
    <row r="5" ht="12.75">
      <c r="A5" t="s">
        <v>108</v>
      </c>
    </row>
    <row r="9" spans="1:10" ht="12.75">
      <c r="A9" s="152" t="s">
        <v>3</v>
      </c>
      <c r="B9" s="152"/>
      <c r="C9" s="152"/>
      <c r="D9" s="152"/>
      <c r="E9" s="152"/>
      <c r="F9" s="152"/>
      <c r="G9" s="152"/>
      <c r="H9" s="152"/>
      <c r="I9" s="152"/>
      <c r="J9" s="152"/>
    </row>
    <row r="11" spans="1:10" ht="12.75">
      <c r="A11" s="151" t="s">
        <v>160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152" t="s">
        <v>15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ht="13.5" thickBot="1"/>
    <row r="15" spans="1:12" ht="38.25" customHeight="1">
      <c r="A15" s="7" t="s">
        <v>4</v>
      </c>
      <c r="B15" s="8" t="s">
        <v>5</v>
      </c>
      <c r="C15" s="9" t="s">
        <v>6</v>
      </c>
      <c r="D15" s="8" t="s">
        <v>7</v>
      </c>
      <c r="E15" s="8" t="s">
        <v>8</v>
      </c>
      <c r="F15" s="8" t="s">
        <v>9</v>
      </c>
      <c r="G15" s="9" t="s">
        <v>10</v>
      </c>
      <c r="H15" s="9" t="s">
        <v>11</v>
      </c>
      <c r="I15" s="8" t="s">
        <v>12</v>
      </c>
      <c r="J15" s="9" t="s">
        <v>13</v>
      </c>
      <c r="K15" s="17" t="s">
        <v>37</v>
      </c>
      <c r="L15" s="35" t="s">
        <v>41</v>
      </c>
    </row>
    <row r="16" spans="1:12" ht="15" customHeight="1">
      <c r="A16" s="10">
        <v>1</v>
      </c>
      <c r="B16" s="14" t="s">
        <v>17</v>
      </c>
      <c r="C16" s="3">
        <f>'ΙΟΥΛΙΟΣ 08'!$G16</f>
        <v>36</v>
      </c>
      <c r="D16" s="3">
        <v>362</v>
      </c>
      <c r="E16" s="3">
        <v>373</v>
      </c>
      <c r="F16" s="3">
        <v>26</v>
      </c>
      <c r="G16" s="37">
        <f>D16+C16-E16</f>
        <v>25</v>
      </c>
      <c r="H16" s="3">
        <v>934</v>
      </c>
      <c r="I16" s="3">
        <v>11</v>
      </c>
      <c r="J16" s="20">
        <f>($H16*100)/($K16*$L$16)</f>
        <v>70.06751687921981</v>
      </c>
      <c r="K16" s="4">
        <v>43</v>
      </c>
      <c r="L16">
        <v>31</v>
      </c>
    </row>
    <row r="17" spans="1:11" ht="15" customHeight="1">
      <c r="A17" s="10">
        <v>2</v>
      </c>
      <c r="B17" s="14" t="s">
        <v>18</v>
      </c>
      <c r="C17" s="3">
        <f>'ΙΟΥΛΙΟΣ 08'!$G17</f>
        <v>12</v>
      </c>
      <c r="D17" s="3">
        <v>208</v>
      </c>
      <c r="E17" s="3">
        <v>198</v>
      </c>
      <c r="F17" s="3">
        <v>1</v>
      </c>
      <c r="G17" s="37">
        <f aca="true" t="shared" si="0" ref="G17:G28">D17+C17-E17</f>
        <v>22</v>
      </c>
      <c r="H17" s="3">
        <v>507</v>
      </c>
      <c r="I17" s="3">
        <v>7</v>
      </c>
      <c r="J17" s="20">
        <f aca="true" t="shared" si="1" ref="J17:J28">($H17*100)/($K17*$L$16)</f>
        <v>54.516129032258064</v>
      </c>
      <c r="K17" s="4">
        <v>30</v>
      </c>
    </row>
    <row r="18" spans="1:11" ht="15" customHeight="1">
      <c r="A18" s="10">
        <v>3</v>
      </c>
      <c r="B18" s="14" t="s">
        <v>19</v>
      </c>
      <c r="C18" s="3">
        <f>'ΙΟΥΛΙΟΣ 08'!$G18</f>
        <v>9</v>
      </c>
      <c r="D18" s="3">
        <v>125</v>
      </c>
      <c r="E18" s="3">
        <v>129</v>
      </c>
      <c r="F18" s="3">
        <v>0</v>
      </c>
      <c r="G18" s="37">
        <f t="shared" si="0"/>
        <v>5</v>
      </c>
      <c r="H18" s="3">
        <v>311</v>
      </c>
      <c r="I18" s="3">
        <v>3</v>
      </c>
      <c r="J18" s="20">
        <f t="shared" si="1"/>
        <v>55.7347670250896</v>
      </c>
      <c r="K18" s="4">
        <v>18</v>
      </c>
    </row>
    <row r="19" spans="1:11" ht="15" customHeight="1">
      <c r="A19" s="10">
        <v>4</v>
      </c>
      <c r="B19" s="14" t="s">
        <v>20</v>
      </c>
      <c r="C19" s="3">
        <f>'ΙΟΥΛΙΟΣ 08'!$G19</f>
        <v>0</v>
      </c>
      <c r="D19" s="3">
        <v>43</v>
      </c>
      <c r="E19" s="3">
        <v>43</v>
      </c>
      <c r="F19" s="3">
        <v>0</v>
      </c>
      <c r="G19" s="37">
        <f t="shared" si="0"/>
        <v>0</v>
      </c>
      <c r="H19" s="3">
        <v>52</v>
      </c>
      <c r="I19" s="3">
        <v>0</v>
      </c>
      <c r="J19" s="20">
        <f t="shared" si="1"/>
        <v>16.774193548387096</v>
      </c>
      <c r="K19" s="4">
        <v>10</v>
      </c>
    </row>
    <row r="20" spans="1:11" ht="15" customHeight="1">
      <c r="A20" s="10">
        <v>5</v>
      </c>
      <c r="B20" s="14" t="s">
        <v>21</v>
      </c>
      <c r="C20" s="3">
        <f>'ΙΟΥΛΙΟΣ 08'!$G20</f>
        <v>4</v>
      </c>
      <c r="D20" s="3">
        <v>8</v>
      </c>
      <c r="E20" s="3">
        <v>12</v>
      </c>
      <c r="F20" s="3">
        <v>0</v>
      </c>
      <c r="G20" s="37">
        <v>0</v>
      </c>
      <c r="H20" s="3">
        <v>20</v>
      </c>
      <c r="I20" s="3">
        <v>0</v>
      </c>
      <c r="J20" s="20">
        <f t="shared" si="1"/>
        <v>8.064516129032258</v>
      </c>
      <c r="K20" s="4">
        <v>8</v>
      </c>
    </row>
    <row r="21" spans="1:11" ht="15" customHeight="1">
      <c r="A21" s="10">
        <v>6</v>
      </c>
      <c r="B21" s="14" t="s">
        <v>22</v>
      </c>
      <c r="C21" s="3">
        <f>'ΙΟΥΛΙΟΣ 08'!$G21</f>
        <v>6</v>
      </c>
      <c r="D21" s="3">
        <v>112</v>
      </c>
      <c r="E21" s="3">
        <v>110</v>
      </c>
      <c r="F21" s="3">
        <v>1</v>
      </c>
      <c r="G21" s="37">
        <f t="shared" si="0"/>
        <v>8</v>
      </c>
      <c r="H21" s="3">
        <v>234</v>
      </c>
      <c r="I21" s="3">
        <v>11</v>
      </c>
      <c r="J21" s="20">
        <f t="shared" si="1"/>
        <v>39.72835314091681</v>
      </c>
      <c r="K21" s="4">
        <v>19</v>
      </c>
    </row>
    <row r="22" spans="1:11" ht="15" customHeight="1">
      <c r="A22" s="10">
        <v>7</v>
      </c>
      <c r="B22" s="14" t="s">
        <v>23</v>
      </c>
      <c r="C22" s="3">
        <f>'ΙΟΥΛΙΟΣ 08'!$G22</f>
        <v>7</v>
      </c>
      <c r="D22" s="3">
        <v>134</v>
      </c>
      <c r="E22" s="3">
        <v>137</v>
      </c>
      <c r="F22" s="3">
        <v>0</v>
      </c>
      <c r="G22" s="37">
        <f t="shared" si="0"/>
        <v>4</v>
      </c>
      <c r="H22" s="3">
        <v>243</v>
      </c>
      <c r="I22" s="3">
        <v>0</v>
      </c>
      <c r="J22" s="20">
        <f t="shared" si="1"/>
        <v>43.54838709677419</v>
      </c>
      <c r="K22" s="4">
        <v>18</v>
      </c>
    </row>
    <row r="23" spans="1:11" ht="15" customHeight="1">
      <c r="A23" s="10">
        <v>8</v>
      </c>
      <c r="B23" s="14" t="s">
        <v>24</v>
      </c>
      <c r="C23" s="3">
        <f>'ΙΟΥΛΙΟΣ 08'!$G23</f>
        <v>12</v>
      </c>
      <c r="D23" s="3">
        <v>120</v>
      </c>
      <c r="E23" s="3">
        <v>125</v>
      </c>
      <c r="F23" s="3">
        <v>0</v>
      </c>
      <c r="G23" s="37">
        <f t="shared" si="0"/>
        <v>7</v>
      </c>
      <c r="H23" s="3">
        <v>299</v>
      </c>
      <c r="I23" s="3">
        <v>1</v>
      </c>
      <c r="J23" s="20">
        <f t="shared" si="1"/>
        <v>48.225806451612904</v>
      </c>
      <c r="K23" s="4">
        <v>20</v>
      </c>
    </row>
    <row r="24" spans="1:11" ht="15" customHeight="1">
      <c r="A24" s="10">
        <v>9</v>
      </c>
      <c r="B24" s="14" t="s">
        <v>25</v>
      </c>
      <c r="C24" s="3">
        <f>'ΙΟΥΛΙΟΣ 08'!$G24</f>
        <v>17</v>
      </c>
      <c r="D24" s="3">
        <v>99</v>
      </c>
      <c r="E24" s="3">
        <v>97</v>
      </c>
      <c r="F24" s="3">
        <v>1</v>
      </c>
      <c r="G24" s="37">
        <f t="shared" si="0"/>
        <v>19</v>
      </c>
      <c r="H24" s="3">
        <v>493</v>
      </c>
      <c r="I24" s="3">
        <v>1</v>
      </c>
      <c r="J24" s="20">
        <f t="shared" si="1"/>
        <v>75.72964669738863</v>
      </c>
      <c r="K24" s="4">
        <v>21</v>
      </c>
    </row>
    <row r="25" spans="1:11" ht="15" customHeight="1">
      <c r="A25" s="10">
        <v>10</v>
      </c>
      <c r="B25" s="14" t="s">
        <v>26</v>
      </c>
      <c r="C25" s="3">
        <f>'ΙΟΥΛΙΟΣ 08'!$G25</f>
        <v>4</v>
      </c>
      <c r="D25" s="3">
        <v>7</v>
      </c>
      <c r="E25" s="3">
        <v>7</v>
      </c>
      <c r="F25" s="3">
        <v>4</v>
      </c>
      <c r="G25" s="37">
        <f t="shared" si="0"/>
        <v>4</v>
      </c>
      <c r="H25" s="3">
        <v>116</v>
      </c>
      <c r="I25" s="3">
        <v>1</v>
      </c>
      <c r="J25" s="20">
        <f t="shared" si="1"/>
        <v>93.54838709677419</v>
      </c>
      <c r="K25" s="4">
        <v>4</v>
      </c>
    </row>
    <row r="26" spans="1:11" ht="15" customHeight="1">
      <c r="A26" s="10">
        <v>11</v>
      </c>
      <c r="B26" s="14" t="s">
        <v>27</v>
      </c>
      <c r="C26" s="3">
        <f>'ΙΟΥΛΙΟΣ 08'!$G26</f>
        <v>0</v>
      </c>
      <c r="D26" s="3">
        <v>323</v>
      </c>
      <c r="E26" s="3">
        <v>323</v>
      </c>
      <c r="F26" s="3">
        <v>0</v>
      </c>
      <c r="G26" s="37">
        <f t="shared" si="0"/>
        <v>0</v>
      </c>
      <c r="H26" s="3">
        <v>296</v>
      </c>
      <c r="I26" s="3">
        <v>0</v>
      </c>
      <c r="J26" s="20">
        <f t="shared" si="1"/>
        <v>159.13978494623655</v>
      </c>
      <c r="K26" s="4">
        <v>6</v>
      </c>
    </row>
    <row r="27" spans="1:12" ht="15" customHeight="1">
      <c r="A27" s="10">
        <v>12</v>
      </c>
      <c r="B27" s="14" t="s">
        <v>28</v>
      </c>
      <c r="C27" s="3">
        <f>'ΙΟΥΛΙΟΣ 08'!$G27</f>
        <v>0</v>
      </c>
      <c r="D27" s="3">
        <v>216</v>
      </c>
      <c r="E27" s="3">
        <v>216</v>
      </c>
      <c r="F27" s="3">
        <v>0</v>
      </c>
      <c r="G27" s="37">
        <f t="shared" si="0"/>
        <v>0</v>
      </c>
      <c r="H27" s="3">
        <v>216</v>
      </c>
      <c r="I27" s="3">
        <v>0</v>
      </c>
      <c r="J27" s="20">
        <f t="shared" si="1"/>
        <v>174.19354838709677</v>
      </c>
      <c r="K27" s="4">
        <v>4</v>
      </c>
      <c r="L27" s="126">
        <v>20</v>
      </c>
    </row>
    <row r="28" spans="1:11" ht="15" customHeight="1" thickBot="1">
      <c r="A28" s="18">
        <v>13</v>
      </c>
      <c r="B28" s="19" t="s">
        <v>29</v>
      </c>
      <c r="C28" s="3">
        <f>'ΙΟΥΛΙΟΣ 08'!$G28</f>
        <v>0</v>
      </c>
      <c r="D28" s="5">
        <v>520</v>
      </c>
      <c r="E28" s="5">
        <v>520</v>
      </c>
      <c r="F28" s="5">
        <v>0</v>
      </c>
      <c r="G28" s="37">
        <f t="shared" si="0"/>
        <v>0</v>
      </c>
      <c r="H28" s="5">
        <v>520</v>
      </c>
      <c r="I28" s="5">
        <v>0</v>
      </c>
      <c r="J28" s="20">
        <f t="shared" si="1"/>
        <v>111.82795698924731</v>
      </c>
      <c r="K28" s="6">
        <v>15</v>
      </c>
    </row>
    <row r="29" spans="1:11" ht="15.75" customHeight="1" thickBot="1">
      <c r="A29" s="11"/>
      <c r="B29" s="13" t="s">
        <v>16</v>
      </c>
      <c r="C29" s="16">
        <f>SUM(C16:C28)</f>
        <v>107</v>
      </c>
      <c r="D29" s="16">
        <f aca="true" t="shared" si="2" ref="D29:I29">SUM(D16:D28)</f>
        <v>2277</v>
      </c>
      <c r="E29" s="16">
        <f t="shared" si="2"/>
        <v>2290</v>
      </c>
      <c r="F29" s="16">
        <f t="shared" si="2"/>
        <v>33</v>
      </c>
      <c r="G29" s="16">
        <f t="shared" si="2"/>
        <v>94</v>
      </c>
      <c r="H29" s="16">
        <f t="shared" si="2"/>
        <v>4241</v>
      </c>
      <c r="I29" s="16">
        <f t="shared" si="2"/>
        <v>35</v>
      </c>
      <c r="J29" s="21">
        <f>(($H29-(H28+H27+H26))*100)/(($K29-(K28+K27+K26))*$L$16)</f>
        <v>54.19692619489951</v>
      </c>
      <c r="K29" s="12">
        <f>SUM(K16:K28)</f>
        <v>216</v>
      </c>
    </row>
    <row r="33" ht="12.75">
      <c r="G33" t="s">
        <v>179</v>
      </c>
    </row>
    <row r="36" spans="1:9" ht="12.75">
      <c r="A36" s="151" t="s">
        <v>109</v>
      </c>
      <c r="B36" s="151"/>
      <c r="C36" s="151"/>
      <c r="F36" s="151" t="s">
        <v>101</v>
      </c>
      <c r="G36" s="151"/>
      <c r="H36" s="151"/>
      <c r="I36" s="2"/>
    </row>
    <row r="39" spans="1:9" ht="12.75">
      <c r="A39" s="151"/>
      <c r="B39" s="151"/>
      <c r="C39" s="151"/>
      <c r="F39" s="151" t="s">
        <v>167</v>
      </c>
      <c r="G39" s="151"/>
      <c r="H39" s="151"/>
      <c r="I39" s="2"/>
    </row>
  </sheetData>
  <mergeCells count="7">
    <mergeCell ref="A39:C39"/>
    <mergeCell ref="A9:J9"/>
    <mergeCell ref="A11:J11"/>
    <mergeCell ref="A13:J13"/>
    <mergeCell ref="A36:C36"/>
    <mergeCell ref="F36:H36"/>
    <mergeCell ref="F39:H39"/>
  </mergeCells>
  <printOptions/>
  <pageMargins left="0.7480314960629921" right="0" top="0.984251968503937" bottom="0.98425196850393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ΣΙΡΙΣ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ΣΤΑΤΙΣΤΙΚΗ ΝΟΣΟΚΟΜΕΙΟΥ</dc:title>
  <dc:subject/>
  <dc:creator>ΓΙΩΡΓΟΣ  ΔΟΜΟΚΤΣΗΣ</dc:creator>
  <cp:keywords/>
  <dc:description>ΝΑ ΜΗΝ ΑΛΑΖΕΤΕ ΤΙΣ ΣΥΝΑΡΤΗΣΕΙΣ ΤΩΝ ΚΕΛΙΩΝ</dc:description>
  <cp:lastModifiedBy>duser215</cp:lastModifiedBy>
  <cp:lastPrinted>2009-02-11T07:00:35Z</cp:lastPrinted>
  <dcterms:created xsi:type="dcterms:W3CDTF">2003-11-17T07:12:24Z</dcterms:created>
  <dcterms:modified xsi:type="dcterms:W3CDTF">2009-02-23T07:00:53Z</dcterms:modified>
  <cp:category/>
  <cp:version/>
  <cp:contentType/>
  <cp:contentStatus/>
</cp:coreProperties>
</file>